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adebook" sheetId="1" r:id="rId1"/>
    <sheet name="Summary" sheetId="2" r:id="rId2"/>
    <sheet name="Setup" sheetId="3" r:id="rId3"/>
    <sheet name="Instructions" sheetId="4" r:id="rId4"/>
  </sheets>
  <definedNames>
    <definedName name="Categories">Setup!$A$10:$A$14</definedName>
    <definedName name="ClassName">Setup!$B$4</definedName>
    <definedName name="Teacher">Setup!$B$6</definedName>
    <definedName name="Term">Setup!$B$5</definedName>
  </definedNames>
  <calcPr calcId="124519" fullCalcOnLoad="1"/>
</workbook>
</file>

<file path=xl/sharedStrings.xml><?xml version="1.0" encoding="utf-8"?>
<sst xmlns="http://schemas.openxmlformats.org/spreadsheetml/2006/main" count="135" uniqueCount="111">
  <si>
    <t>Setup</t>
  </si>
  <si>
    <t>Category weights should add up to 100%. The grading scale is the minimum percentage for each letter.</t>
  </si>
  <si>
    <t>Class</t>
  </si>
  <si>
    <t>Grade 9 Biology, Period 3</t>
  </si>
  <si>
    <t>Term</t>
  </si>
  <si>
    <t>Fall 2026</t>
  </si>
  <si>
    <t>Teacher</t>
  </si>
  <si>
    <t>Ms. Rivera</t>
  </si>
  <si>
    <t>Category</t>
  </si>
  <si>
    <t>Weight</t>
  </si>
  <si>
    <t>Homework</t>
  </si>
  <si>
    <t>Quizzes</t>
  </si>
  <si>
    <t>Projects</t>
  </si>
  <si>
    <t>Exams</t>
  </si>
  <si>
    <t>Total</t>
  </si>
  <si>
    <t>Letter</t>
  </si>
  <si>
    <t>Minimum</t>
  </si>
  <si>
    <t>A</t>
  </si>
  <si>
    <t>B</t>
  </si>
  <si>
    <t>C</t>
  </si>
  <si>
    <t>D</t>
  </si>
  <si>
    <t>F</t>
  </si>
  <si>
    <t>Assignment</t>
  </si>
  <si>
    <t>Max points</t>
  </si>
  <si>
    <t>Date</t>
  </si>
  <si>
    <t>Class average</t>
  </si>
  <si>
    <t>HW 1</t>
  </si>
  <si>
    <t>HW 2</t>
  </si>
  <si>
    <t>Quiz 1</t>
  </si>
  <si>
    <t>HW 3</t>
  </si>
  <si>
    <t>Project 1</t>
  </si>
  <si>
    <t>Quiz 2</t>
  </si>
  <si>
    <t>HW 4</t>
  </si>
  <si>
    <t>Midterm</t>
  </si>
  <si>
    <t>HW 5</t>
  </si>
  <si>
    <t>Quiz 3</t>
  </si>
  <si>
    <t>Project 2</t>
  </si>
  <si>
    <t>Student</t>
  </si>
  <si>
    <t>ID</t>
  </si>
  <si>
    <t>Overall</t>
  </si>
  <si>
    <t>Grade</t>
  </si>
  <si>
    <t>Missing</t>
  </si>
  <si>
    <t>Ava Thompson</t>
  </si>
  <si>
    <t>S1001</t>
  </si>
  <si>
    <t>Ben Carter</t>
  </si>
  <si>
    <t>S1002</t>
  </si>
  <si>
    <t>Chloe Nguyen</t>
  </si>
  <si>
    <t>S1003</t>
  </si>
  <si>
    <t>Daniel Reyes</t>
  </si>
  <si>
    <t>S1004</t>
  </si>
  <si>
    <t>Ella Brooks</t>
  </si>
  <si>
    <t>S1005</t>
  </si>
  <si>
    <t>Finn O'Neill</t>
  </si>
  <si>
    <t>S1006</t>
  </si>
  <si>
    <t>Grace Kim</t>
  </si>
  <si>
    <t>S1007</t>
  </si>
  <si>
    <t>Henry Patel</t>
  </si>
  <si>
    <t>S1008</t>
  </si>
  <si>
    <t>Isla Moreno</t>
  </si>
  <si>
    <t>S1009</t>
  </si>
  <si>
    <t>Jack Wilson</t>
  </si>
  <si>
    <t>S1010</t>
  </si>
  <si>
    <t>Kai Anders</t>
  </si>
  <si>
    <t>S1011</t>
  </si>
  <si>
    <t>Lily Zhang</t>
  </si>
  <si>
    <t>S1012</t>
  </si>
  <si>
    <t>Mason Hughes</t>
  </si>
  <si>
    <t>S1013</t>
  </si>
  <si>
    <t>Nora Scott</t>
  </si>
  <si>
    <t>S1014</t>
  </si>
  <si>
    <t>Oscar Diaz</t>
  </si>
  <si>
    <t>S1015</t>
  </si>
  <si>
    <t>Priya Shah</t>
  </si>
  <si>
    <t>S1016</t>
  </si>
  <si>
    <t>Quinn Foster</t>
  </si>
  <si>
    <t>S1017</t>
  </si>
  <si>
    <t>Ruby Evans</t>
  </si>
  <si>
    <t>S1018</t>
  </si>
  <si>
    <t>Attention rank</t>
  </si>
  <si>
    <t>Class summary</t>
  </si>
  <si>
    <t>STUDENTS</t>
  </si>
  <si>
    <t>CLASS AVERAGE</t>
  </si>
  <si>
    <t>BELOW C</t>
  </si>
  <si>
    <t>MISSING WORK</t>
  </si>
  <si>
    <t>Grade distribution</t>
  </si>
  <si>
    <t>Students</t>
  </si>
  <si>
    <t>By category</t>
  </si>
  <si>
    <t>Average</t>
  </si>
  <si>
    <t>Needs attention</t>
  </si>
  <si>
    <t>Overall = weighted average of category percentages, using only categories that have marks so far. Needs attention lists the five lowest overall grades.</t>
  </si>
  <si>
    <t>Gradebook / start here</t>
  </si>
  <si>
    <t>Mint cells are inputs. White cells are calculated; edit the source rows instead.</t>
  </si>
  <si>
    <t>1  SETUP</t>
  </si>
  <si>
    <t>Name the class and term. Set category weights (they should total 100%) and the grading scale.</t>
  </si>
  <si>
    <t>2  ASSIGNMENTS</t>
  </si>
  <si>
    <t>On Gradebook, fill rows 4–7 for each assignment: name, category, maximum points and date. Up to 20 assignments.</t>
  </si>
  <si>
    <t>3  STUDENTS AND MARKS</t>
  </si>
  <si>
    <t>List students with an ID, then enter points earned. Leave a cell blank if the work is not in yet.</t>
  </si>
  <si>
    <t>GRADES</t>
  </si>
  <si>
    <t>Each category % = points earned ÷ points possible on submitted work. Overall weights the categories; the letter follows your scale.</t>
  </si>
  <si>
    <t>A blank mark for an assignment dated today or earlier is shaded amber and counted as missing. Enter 0 for work that will not be submitted.</t>
  </si>
  <si>
    <t>PRIVACY</t>
  </si>
  <si>
    <t>Student records are personal data. Keep the file somewhere appropriate and follow your school's policy.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</si>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</sst>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3">
    <numFmt numFmtId="164" formatCode="mmm d"/>
    <numFmt numFmtId="165" formatCode="0.0%"/>
    <numFmt numFmtId="166" formatCode="#,##0"/>
  </numFmts>
  <fonts count="10">
    <font>
      <sz val="11"/>
      <color theme="1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1"/>
      <color rgb="FF203E35"/>
      <name val="Calibri"/>
      <family val="2"/>
      <scheme val="minor"/>
    </font>
    <font>
      <sz val="11"/>
      <color rgb="FF185F4C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  <border>
      <left/>
      <right/>
      <top style="thin">
        <color rgb="FF164B3D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6" fillId="3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7" fillId="4" borderId="2" xfId="0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166" fontId="8" fillId="4" borderId="6" xfId="0" applyNumberFormat="1" applyFont="1" applyFill="1" applyBorder="1" applyAlignment="1">
      <alignment horizontal="left" vertical="center" indent="1"/>
    </xf>
    <xf numFmtId="165" fontId="8" fillId="5" borderId="7" xfId="0" applyNumberFormat="1" applyFont="1" applyFill="1" applyBorder="1" applyAlignment="1">
      <alignment horizontal="left" vertical="center" indent="1"/>
    </xf>
    <xf numFmtId="166" fontId="8" fillId="6" borderId="8" xfId="0" applyNumberFormat="1" applyFont="1" applyFill="1" applyBorder="1" applyAlignment="1">
      <alignment horizontal="left" vertical="center" indent="1"/>
    </xf>
    <xf numFmtId="166" fontId="8" fillId="7" borderId="9" xfId="0" applyNumberFormat="1" applyFont="1" applyFill="1" applyBorder="1" applyAlignment="1">
      <alignment horizontal="left" vertical="center" indent="1"/>
    </xf>
    <xf numFmtId="0" fontId="2" fillId="4" borderId="10" xfId="0" applyFont="1" applyFill="1" applyBorder="1" applyAlignment="1">
      <alignment horizontal="left" vertical="center" indent="1" wrapText="1"/>
    </xf>
    <xf numFmtId="0" fontId="2" fillId="5" borderId="11" xfId="0" applyFont="1" applyFill="1" applyBorder="1" applyAlignment="1">
      <alignment horizontal="left" vertical="center" indent="1" wrapText="1"/>
    </xf>
    <xf numFmtId="0" fontId="2" fillId="6" borderId="12" xfId="0" applyFont="1" applyFill="1" applyBorder="1" applyAlignment="1">
      <alignment horizontal="left" vertical="center" indent="1" wrapText="1"/>
    </xf>
    <xf numFmtId="0" fontId="2" fillId="7" borderId="13" xfId="0" applyFont="1" applyFill="1" applyBorder="1" applyAlignment="1">
      <alignment horizontal="left" vertical="center" indent="1" wrapText="1"/>
    </xf>
    <xf numFmtId="0" fontId="2" fillId="0" borderId="0" xfId="0" applyFont="1" applyAlignment="1">
      <alignment vertical="top" wrapText="1"/>
    </xf>
    <xf numFmtId="0" fontId="9" fillId="8" borderId="14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3" fillId="0" borderId="15" xfId="0" applyFont="1" applyBorder="1" applyAlignment="1">
      <alignment vertical="center"/>
    </xf>
    <xf numFmtId="165" fontId="3" fillId="0" borderId="15" xfId="0" applyNumberFormat="1" applyFont="1" applyBorder="1" applyAlignment="1">
      <alignment vertical="center"/>
    </xf>
  </cellXfs>
  <cellStyles count="1">
    <cellStyle name="Normal" xfId="0" builtinId="0"/>
  </cellStyles>
  <dxfs count="3">
    <dxf>
      <font>
        <color rgb="FF846018"/>
      </font>
      <fill>
        <patternFill>
          <bgColor rgb="FFFFF2D3"/>
        </patternFill>
      </fill>
    </dxf>
    <dxf>
      <font>
        <color rgb="FFA0312C"/>
      </font>
      <fill>
        <patternFill>
          <bgColor rgb="FFFBE4E1"/>
        </patternFill>
      </fill>
    </dxf>
    <dxf>
      <font>
        <color rgb="FF1E6B50"/>
      </font>
      <fill>
        <patternFill>
          <bgColor rgb="FFE4F3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Grade distribution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Students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Summary!$A$26:$A$30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F</c:v>
                </c:pt>
              </c:strCache>
            </c:strRef>
          </c:cat>
          <c:val>
            <c:numRef>
              <c:f>Summary!$C$26:$C$30</c:f>
              <c:numCache>
                <c:formatCode>General</c:formatCode>
                <c:ptCount val="5"/>
                <c:pt idx="0">
                  <c:v>1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Average by assignment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Average</c:v>
          </c:tx>
          <c:spPr>
            <a:solidFill>
              <a:srgbClr val="7894B7"/>
            </a:solidFill>
            <a:ln>
              <a:noFill/>
            </a:ln>
          </c:spPr>
          <c:cat>
            <c:strRef>
              <c:f>Gradebook!$C$4:$V$4</c:f>
              <c:strCache>
                <c:ptCount val="20"/>
                <c:pt idx="0">
                  <c:v>HW 1</c:v>
                </c:pt>
                <c:pt idx="1">
                  <c:v>HW 2</c:v>
                </c:pt>
                <c:pt idx="2">
                  <c:v>Quiz 1</c:v>
                </c:pt>
                <c:pt idx="3">
                  <c:v>HW 3</c:v>
                </c:pt>
                <c:pt idx="4">
                  <c:v>Project 1</c:v>
                </c:pt>
                <c:pt idx="5">
                  <c:v>Quiz 2</c:v>
                </c:pt>
                <c:pt idx="6">
                  <c:v>HW 4</c:v>
                </c:pt>
                <c:pt idx="7">
                  <c:v>Midterm</c:v>
                </c:pt>
                <c:pt idx="8">
                  <c:v>HW 5</c:v>
                </c:pt>
                <c:pt idx="9">
                  <c:v>Quiz 3</c:v>
                </c:pt>
                <c:pt idx="10">
                  <c:v>Project 2</c:v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</c:strCache>
            </c:strRef>
          </c:cat>
          <c:val>
            <c:numRef>
              <c:f>Gradebook!$C$8:$V$8</c:f>
              <c:numCache>
                <c:formatCode>General</c:formatCode>
                <c:ptCount val="20"/>
                <c:pt idx="0">
                  <c:v>0.7666666666666667</c:v>
                </c:pt>
                <c:pt idx="1">
                  <c:v>0.763888888888889</c:v>
                </c:pt>
                <c:pt idx="2">
                  <c:v>0.7632352941176471</c:v>
                </c:pt>
                <c:pt idx="3">
                  <c:v>0.7527777777777778</c:v>
                </c:pt>
                <c:pt idx="4">
                  <c:v>0.7611111111111112</c:v>
                </c:pt>
                <c:pt idx="5">
                  <c:v>0.7680555555555555</c:v>
                </c:pt>
                <c:pt idx="6">
                  <c:v>0.775</c:v>
                </c:pt>
                <c:pt idx="7">
                  <c:v>0.7855555555555556</c:v>
                </c:pt>
                <c:pt idx="8">
                  <c:v>0.7558823529411764</c:v>
                </c:pt>
                <c:pt idx="9">
                  <c:v>0.7647058823529412</c:v>
                </c:pt>
                <c:pt idx="10">
                  <c:v>0.7733333333333333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0%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9"/>
  <sheetViews>
    <sheetView showGridLines="0"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21" customHeight="1"/>
  <cols>
    <col min="1" max="1" width="18.7109375" customWidth="1"/>
    <col min="2" max="2" width="8.7109375" customWidth="1"/>
    <col min="3" max="22" width="9.28515625" customWidth="1"/>
    <col min="23" max="30" width="9.7109375" customWidth="1"/>
    <col min="31" max="31" width="10.7109375" hidden="1" customWidth="1"/>
  </cols>
  <sheetData>
    <row r="1" spans="1:31" ht="34" customHeight="1">
      <c r="A1" s="1" t="str">
        <f>ClassName&amp;" gradebook"</f>
        <v>Grade 9 Biology, Period 3 gradebook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1" ht="21" customHeight="1">
      <c r="A2" s="2" t="str">
        <f>Term&amp;IF(Teacher="",""," · "&amp;Teacher)&amp;" · Enter points earned. Blank = not submitted yet."</f>
        <v>Fall 2026 · Ms. Rivera · Enter points earned. Blank = not submitted yet.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4" spans="1:31" ht="21" customHeight="1">
      <c r="A4" s="3" t="s">
        <v>22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/>
      <c r="O4" s="4"/>
      <c r="P4" s="4"/>
      <c r="Q4" s="4"/>
      <c r="R4" s="4"/>
      <c r="S4" s="4"/>
      <c r="T4" s="4"/>
      <c r="U4" s="4"/>
      <c r="V4" s="4"/>
    </row>
    <row r="5" spans="1:31" ht="21" customHeight="1">
      <c r="A5" s="3" t="s">
        <v>8</v>
      </c>
      <c r="C5" s="4" t="s">
        <v>10</v>
      </c>
      <c r="D5" s="4" t="s">
        <v>10</v>
      </c>
      <c r="E5" s="4" t="s">
        <v>11</v>
      </c>
      <c r="F5" s="4" t="s">
        <v>10</v>
      </c>
      <c r="G5" s="4" t="s">
        <v>12</v>
      </c>
      <c r="H5" s="4" t="s">
        <v>11</v>
      </c>
      <c r="I5" s="4" t="s">
        <v>10</v>
      </c>
      <c r="J5" s="4" t="s">
        <v>13</v>
      </c>
      <c r="K5" s="4" t="s">
        <v>10</v>
      </c>
      <c r="L5" s="4" t="s">
        <v>11</v>
      </c>
      <c r="M5" s="4" t="s">
        <v>12</v>
      </c>
      <c r="N5" s="4"/>
      <c r="O5" s="4"/>
      <c r="P5" s="4"/>
      <c r="Q5" s="4"/>
      <c r="R5" s="4"/>
      <c r="S5" s="4"/>
      <c r="T5" s="4"/>
      <c r="U5" s="4"/>
      <c r="V5" s="4"/>
    </row>
    <row r="6" spans="1:31" ht="21" customHeight="1">
      <c r="A6" s="3" t="s">
        <v>23</v>
      </c>
      <c r="C6" s="4">
        <v>10</v>
      </c>
      <c r="D6" s="4">
        <v>10</v>
      </c>
      <c r="E6" s="4">
        <v>20</v>
      </c>
      <c r="F6" s="4">
        <v>10</v>
      </c>
      <c r="G6" s="4">
        <v>50</v>
      </c>
      <c r="H6" s="4">
        <v>20</v>
      </c>
      <c r="I6" s="4">
        <v>10</v>
      </c>
      <c r="J6" s="4">
        <v>100</v>
      </c>
      <c r="K6" s="4">
        <v>10</v>
      </c>
      <c r="L6" s="4">
        <v>20</v>
      </c>
      <c r="M6" s="4">
        <v>50</v>
      </c>
      <c r="N6" s="4"/>
      <c r="O6" s="4"/>
      <c r="P6" s="4"/>
      <c r="Q6" s="4"/>
      <c r="R6" s="4"/>
      <c r="S6" s="4"/>
      <c r="T6" s="4"/>
      <c r="U6" s="4"/>
      <c r="V6" s="4"/>
    </row>
    <row r="7" spans="1:31" ht="21" customHeight="1">
      <c r="A7" s="3" t="s">
        <v>24</v>
      </c>
      <c r="C7" s="5">
        <v>46269</v>
      </c>
      <c r="D7" s="5">
        <v>46273</v>
      </c>
      <c r="E7" s="5">
        <v>46277</v>
      </c>
      <c r="F7" s="5">
        <v>46281</v>
      </c>
      <c r="G7" s="5">
        <v>46285</v>
      </c>
      <c r="H7" s="5">
        <v>46289</v>
      </c>
      <c r="I7" s="5">
        <v>46293</v>
      </c>
      <c r="J7" s="5">
        <v>46297</v>
      </c>
      <c r="K7" s="5">
        <v>46301</v>
      </c>
      <c r="L7" s="5">
        <v>46305</v>
      </c>
      <c r="M7" s="5">
        <v>46309</v>
      </c>
      <c r="N7" s="5"/>
      <c r="O7" s="5"/>
      <c r="P7" s="5"/>
      <c r="Q7" s="5"/>
      <c r="R7" s="5"/>
      <c r="S7" s="5"/>
      <c r="T7" s="5"/>
      <c r="U7" s="5"/>
      <c r="V7" s="5"/>
    </row>
    <row r="8" spans="1:31" ht="21" customHeight="1">
      <c r="A8" s="3" t="s">
        <v>25</v>
      </c>
      <c r="C8" s="6">
        <f>IF(OR(C$4="",COUNT(C10:C49)=0,N(C$6)=0),"",AVERAGE(C10:C49)/C$6)</f>
        <v>0.7666666666666667</v>
      </c>
      <c r="D8" s="6">
        <f>IF(OR(D$4="",COUNT(D10:D49)=0,N(D$6)=0),"",AVERAGE(D10:D49)/D$6)</f>
        <v>0.763888888888889</v>
      </c>
      <c r="E8" s="6">
        <f>IF(OR(E$4="",COUNT(E10:E49)=0,N(E$6)=0),"",AVERAGE(E10:E49)/E$6)</f>
        <v>0.7632352941176471</v>
      </c>
      <c r="F8" s="6">
        <f>IF(OR(F$4="",COUNT(F10:F49)=0,N(F$6)=0),"",AVERAGE(F10:F49)/F$6)</f>
        <v>0.7527777777777778</v>
      </c>
      <c r="G8" s="6">
        <f>IF(OR(G$4="",COUNT(G10:G49)=0,N(G$6)=0),"",AVERAGE(G10:G49)/G$6)</f>
        <v>0.7611111111111112</v>
      </c>
      <c r="H8" s="6">
        <f>IF(OR(H$4="",COUNT(H10:H49)=0,N(H$6)=0),"",AVERAGE(H10:H49)/H$6)</f>
        <v>0.7680555555555555</v>
      </c>
      <c r="I8" s="6">
        <f>IF(OR(I$4="",COUNT(I10:I49)=0,N(I$6)=0),"",AVERAGE(I10:I49)/I$6)</f>
        <v>0.775</v>
      </c>
      <c r="J8" s="6">
        <f>IF(OR(J$4="",COUNT(J10:J49)=0,N(J$6)=0),"",AVERAGE(J10:J49)/J$6)</f>
        <v>0.7855555555555556</v>
      </c>
      <c r="K8" s="6">
        <f>IF(OR(K$4="",COUNT(K10:K49)=0,N(K$6)=0),"",AVERAGE(K10:K49)/K$6)</f>
        <v>0.7558823529411764</v>
      </c>
      <c r="L8" s="6">
        <f>IF(OR(L$4="",COUNT(L10:L49)=0,N(L$6)=0),"",AVERAGE(L10:L49)/L$6)</f>
        <v>0.7647058823529412</v>
      </c>
      <c r="M8" s="6">
        <f>IF(OR(M$4="",COUNT(M10:M49)=0,N(M$6)=0),"",AVERAGE(M10:M49)/M$6)</f>
        <v>0.7733333333333333</v>
      </c>
      <c r="N8" s="6">
        <f>IF(OR(N$4="",COUNT(N10:N49)=0,N(N$6)=0),"",AVERAGE(N10:N49)/N$6)</f>
        <v/>
      </c>
      <c r="O8" s="6">
        <f>IF(OR(O$4="",COUNT(O10:O49)=0,N(O$6)=0),"",AVERAGE(O10:O49)/O$6)</f>
        <v/>
      </c>
      <c r="P8" s="6">
        <f>IF(OR(P$4="",COUNT(P10:P49)=0,N(P$6)=0),"",AVERAGE(P10:P49)/P$6)</f>
        <v/>
      </c>
      <c r="Q8" s="6">
        <f>IF(OR(Q$4="",COUNT(Q10:Q49)=0,N(Q$6)=0),"",AVERAGE(Q10:Q49)/Q$6)</f>
        <v/>
      </c>
      <c r="R8" s="6">
        <f>IF(OR(R$4="",COUNT(R10:R49)=0,N(R$6)=0),"",AVERAGE(R10:R49)/R$6)</f>
        <v/>
      </c>
      <c r="S8" s="6">
        <f>IF(OR(S$4="",COUNT(S10:S49)=0,N(S$6)=0),"",AVERAGE(S10:S49)/S$6)</f>
        <v/>
      </c>
      <c r="T8" s="6">
        <f>IF(OR(T$4="",COUNT(T10:T49)=0,N(T$6)=0),"",AVERAGE(T10:T49)/T$6)</f>
        <v/>
      </c>
      <c r="U8" s="6">
        <f>IF(OR(U$4="",COUNT(U10:U49)=0,N(U$6)=0),"",AVERAGE(U10:U49)/U$6)</f>
        <v/>
      </c>
      <c r="V8" s="6">
        <f>IF(OR(V$4="",COUNT(V10:V49)=0,N(V$6)=0),"",AVERAGE(V10:V49)/V$6)</f>
        <v/>
      </c>
    </row>
    <row r="9" spans="1:31" ht="30" customHeight="1">
      <c r="A9" s="7" t="s">
        <v>37</v>
      </c>
      <c r="B9" s="7" t="s">
        <v>38</v>
      </c>
      <c r="C9" s="7" t="str">
        <f>IF(C4="","",C4)</f>
        <v>HW 1</v>
      </c>
      <c r="D9" s="7" t="str">
        <f>IF(D4="","",D4)</f>
        <v>HW 2</v>
      </c>
      <c r="E9" s="7" t="str">
        <f>IF(E4="","",E4)</f>
        <v>Quiz 1</v>
      </c>
      <c r="F9" s="7" t="str">
        <f>IF(F4="","",F4)</f>
        <v>HW 3</v>
      </c>
      <c r="G9" s="7" t="str">
        <f>IF(G4="","",G4)</f>
        <v>Project 1</v>
      </c>
      <c r="H9" s="7" t="str">
        <f>IF(H4="","",H4)</f>
        <v>Quiz 2</v>
      </c>
      <c r="I9" s="7" t="str">
        <f>IF(I4="","",I4)</f>
        <v>HW 4</v>
      </c>
      <c r="J9" s="7" t="str">
        <f>IF(J4="","",J4)</f>
        <v>Midterm</v>
      </c>
      <c r="K9" s="7" t="str">
        <f>IF(K4="","",K4)</f>
        <v>HW 5</v>
      </c>
      <c r="L9" s="7" t="str">
        <f>IF(L4="","",L4)</f>
        <v>Quiz 3</v>
      </c>
      <c r="M9" s="7" t="str">
        <f>IF(M4="","",M4)</f>
        <v>Project 2</v>
      </c>
      <c r="N9" s="7">
        <f>IF(N4="","",N4)</f>
        <v/>
      </c>
      <c r="O9" s="7">
        <f>IF(O4="","",O4)</f>
        <v/>
      </c>
      <c r="P9" s="7">
        <f>IF(P4="","",P4)</f>
        <v/>
      </c>
      <c r="Q9" s="7">
        <f>IF(Q4="","",Q4)</f>
        <v/>
      </c>
      <c r="R9" s="7">
        <f>IF(R4="","",R4)</f>
        <v/>
      </c>
      <c r="S9" s="7">
        <f>IF(S4="","",S4)</f>
        <v/>
      </c>
      <c r="T9" s="7">
        <f>IF(T4="","",T4)</f>
        <v/>
      </c>
      <c r="U9" s="7">
        <f>IF(U4="","",U4)</f>
        <v/>
      </c>
      <c r="V9" s="7">
        <f>IF(V4="","",V4)</f>
        <v/>
      </c>
      <c r="W9" s="7" t="str">
        <f>IF(Setup!A10="","",Setup!A10)</f>
        <v>Homework</v>
      </c>
      <c r="X9" s="7" t="str">
        <f>IF(Setup!A11="","",Setup!A11)</f>
        <v>Quizzes</v>
      </c>
      <c r="Y9" s="7" t="str">
        <f>IF(Setup!A12="","",Setup!A12)</f>
        <v>Projects</v>
      </c>
      <c r="Z9" s="7" t="str">
        <f>IF(Setup!A13="","",Setup!A13)</f>
        <v>Exams</v>
      </c>
      <c r="AA9" s="7">
        <f>IF(Setup!A14="","",Setup!A14)</f>
        <v/>
      </c>
      <c r="AB9" s="7" t="s">
        <v>39</v>
      </c>
      <c r="AC9" s="7" t="s">
        <v>40</v>
      </c>
      <c r="AD9" s="7" t="s">
        <v>41</v>
      </c>
      <c r="AE9" s="7" t="s">
        <v>78</v>
      </c>
    </row>
    <row r="10" spans="1:31" ht="21" customHeight="1">
      <c r="A10" s="4" t="s">
        <v>42</v>
      </c>
      <c r="B10" s="4" t="s">
        <v>43</v>
      </c>
      <c r="C10" s="4">
        <v>6</v>
      </c>
      <c r="D10" s="4">
        <v>6</v>
      </c>
      <c r="E10" s="4">
        <v>10.5</v>
      </c>
      <c r="F10" s="4">
        <v>7</v>
      </c>
      <c r="G10" s="4">
        <v>34</v>
      </c>
      <c r="H10" s="4">
        <v>12.5</v>
      </c>
      <c r="I10" s="4">
        <v>6</v>
      </c>
      <c r="J10" s="4">
        <v>54</v>
      </c>
      <c r="K10" s="4">
        <v>7.5</v>
      </c>
      <c r="L10" s="4">
        <v>14</v>
      </c>
      <c r="M10" s="4">
        <v>32</v>
      </c>
      <c r="N10" s="4"/>
      <c r="O10" s="4"/>
      <c r="P10" s="4"/>
      <c r="Q10" s="4"/>
      <c r="R10" s="4"/>
      <c r="S10" s="4"/>
      <c r="T10" s="4"/>
      <c r="U10" s="4"/>
      <c r="V10" s="4"/>
      <c r="W10" s="6">
        <f>IF(OR($A10="",W$9=""),"",IF(SUMIFS($C$6:$V$6,$C$5:$V$5,W$9,$C10:$V10,"&lt;&gt;")=0,"",SUMIFS($C10:$V10,$C$5:$V$5,W$9)/SUMIFS($C$6:$V$6,$C$5:$V$5,W$9,$C10:$V10,"&lt;&gt;")))</f>
        <v>0.65</v>
      </c>
      <c r="X10" s="6">
        <f>IF(OR($A10="",X$9=""),"",IF(SUMIFS($C$6:$V$6,$C$5:$V$5,X$9,$C10:$V10,"&lt;&gt;")=0,"",SUMIFS($C10:$V10,$C$5:$V$5,X$9)/SUMIFS($C$6:$V$6,$C$5:$V$5,X$9,$C10:$V10,"&lt;&gt;")))</f>
        <v>0.6166666666666667</v>
      </c>
      <c r="Y10" s="6">
        <f>IF(OR($A10="",Y$9=""),"",IF(SUMIFS($C$6:$V$6,$C$5:$V$5,Y$9,$C10:$V10,"&lt;&gt;")=0,"",SUMIFS($C10:$V10,$C$5:$V$5,Y$9)/SUMIFS($C$6:$V$6,$C$5:$V$5,Y$9,$C10:$V10,"&lt;&gt;")))</f>
        <v>0.66</v>
      </c>
      <c r="Z10" s="6">
        <f>IF(OR($A10="",Z$9=""),"",IF(SUMIFS($C$6:$V$6,$C$5:$V$5,Z$9,$C10:$V10,"&lt;&gt;")=0,"",SUMIFS($C10:$V10,$C$5:$V$5,Z$9)/SUMIFS($C$6:$V$6,$C$5:$V$5,Z$9,$C10:$V10,"&lt;&gt;")))</f>
        <v>0.54</v>
      </c>
      <c r="AA10" s="6">
        <f>IF(OR($A10="",AA$9=""),"",IF(SUMIFS($C$6:$V$6,$C$5:$V$5,AA$9,$C10:$V10,"&lt;&gt;")=0,"",SUMIFS($C10:$V10,$C$5:$V$5,AA$9)/SUMIFS($C$6:$V$6,$C$5:$V$5,AA$9,$C10:$V10,"&lt;&gt;")))</f>
        <v/>
      </c>
      <c r="AB10" s="6">
        <f>IF($A10="","",IF((IF(W10="",0,N(Setup!$B$10))+IF(X10="",0,N(Setup!$B$11))+IF(Y10="",0,N(Setup!$B$12))+IF(Z10="",0,N(Setup!$B$13))+IF(AA10="",0,N(Setup!$B$14)))=0,"",(N(W10)*N(Setup!$B$10)+N(X10)*N(Setup!$B$11)+N(Y10)*N(Setup!$B$12)+N(Z10)*N(Setup!$B$13)+N(AA10)*N(Setup!$B$14))/(IF(W10="",0,N(Setup!$B$10))+IF(X10="",0,N(Setup!$B$11))+IF(Y10="",0,N(Setup!$B$12))+IF(Z10="",0,N(Setup!$B$13))+IF(AA10="",0,N(Setup!$B$14)))))</f>
        <v>0.6073333333333333</v>
      </c>
      <c r="AC10" s="8" t="str">
        <f>IF(OR($A10="",AB10=""),"",IF(AB10&gt;=Setup!$E$10,Setup!$D$10,IF(AB10&gt;=Setup!$E$11,Setup!$D$11,IF(AB10&gt;=Setup!$E$12,Setup!$D$12,IF(AB10&gt;=Setup!$E$13,Setup!$D$13,IF(AB10&gt;=Setup!$E$14,Setup!$D$14,""))))))</f>
        <v>D</v>
      </c>
      <c r="AD10" s="9">
        <f>IF($A10="","",COUNTIFS($C$4:$V$4,"?*",$C$7:$V$7,"&lt;="&amp;TODAY(),$C10:$V10,""))</f>
        <v>0</v>
      </c>
      <c r="AE10" s="9">
        <f>IF(AB10="","",COUNTIF($AB$10:$AB$49,"&lt;"&amp;AB10)+COUNTIF($AB$10:AB10,AB10))</f>
        <v>1</v>
      </c>
    </row>
    <row r="11" spans="1:31" ht="21" customHeight="1">
      <c r="A11" s="4" t="s">
        <v>44</v>
      </c>
      <c r="B11" s="4" t="s">
        <v>45</v>
      </c>
      <c r="C11" s="4">
        <v>6</v>
      </c>
      <c r="D11" s="4">
        <v>8</v>
      </c>
      <c r="E11" s="4">
        <v>15</v>
      </c>
      <c r="F11" s="4">
        <v>7</v>
      </c>
      <c r="G11" s="4">
        <v>32</v>
      </c>
      <c r="H11" s="4">
        <v>12</v>
      </c>
      <c r="I11" s="4">
        <v>8</v>
      </c>
      <c r="J11" s="4">
        <v>75</v>
      </c>
      <c r="K11" s="4">
        <v>7</v>
      </c>
      <c r="L11" s="4">
        <v>13</v>
      </c>
      <c r="M11" s="4">
        <v>30.5</v>
      </c>
      <c r="N11" s="4"/>
      <c r="O11" s="4"/>
      <c r="P11" s="4"/>
      <c r="Q11" s="4"/>
      <c r="R11" s="4"/>
      <c r="S11" s="4"/>
      <c r="T11" s="4"/>
      <c r="U11" s="4"/>
      <c r="V11" s="4"/>
      <c r="W11" s="6">
        <f>IF(OR($A11="",W$9=""),"",IF(SUMIFS($C$6:$V$6,$C$5:$V$5,W$9,$C11:$V11,"&lt;&gt;")=0,"",SUMIFS($C11:$V11,$C$5:$V$5,W$9)/SUMIFS($C$6:$V$6,$C$5:$V$5,W$9,$C11:$V11,"&lt;&gt;")))</f>
        <v>0.72</v>
      </c>
      <c r="X11" s="6">
        <f>IF(OR($A11="",X$9=""),"",IF(SUMIFS($C$6:$V$6,$C$5:$V$5,X$9,$C11:$V11,"&lt;&gt;")=0,"",SUMIFS($C11:$V11,$C$5:$V$5,X$9)/SUMIFS($C$6:$V$6,$C$5:$V$5,X$9,$C11:$V11,"&lt;&gt;")))</f>
        <v>0.6666666666666666</v>
      </c>
      <c r="Y11" s="6">
        <f>IF(OR($A11="",Y$9=""),"",IF(SUMIFS($C$6:$V$6,$C$5:$V$5,Y$9,$C11:$V11,"&lt;&gt;")=0,"",SUMIFS($C11:$V11,$C$5:$V$5,Y$9)/SUMIFS($C$6:$V$6,$C$5:$V$5,Y$9,$C11:$V11,"&lt;&gt;")))</f>
        <v>0.625</v>
      </c>
      <c r="Z11" s="6">
        <f>IF(OR($A11="",Z$9=""),"",IF(SUMIFS($C$6:$V$6,$C$5:$V$5,Z$9,$C11:$V11,"&lt;&gt;")=0,"",SUMIFS($C11:$V11,$C$5:$V$5,Z$9)/SUMIFS($C$6:$V$6,$C$5:$V$5,Z$9,$C11:$V11,"&lt;&gt;")))</f>
        <v>0.75</v>
      </c>
      <c r="AA11" s="6">
        <f>IF(OR($A11="",AA$9=""),"",IF(SUMIFS($C$6:$V$6,$C$5:$V$5,AA$9,$C11:$V11,"&lt;&gt;")=0,"",SUMIFS($C11:$V11,$C$5:$V$5,AA$9)/SUMIFS($C$6:$V$6,$C$5:$V$5,AA$9,$C11:$V11,"&lt;&gt;")))</f>
        <v/>
      </c>
      <c r="AB11" s="6">
        <f>IF($A11="","",IF((IF(W11="",0,N(Setup!$B$10))+IF(X11="",0,N(Setup!$B$11))+IF(Y11="",0,N(Setup!$B$12))+IF(Z11="",0,N(Setup!$B$13))+IF(AA11="",0,N(Setup!$B$14)))=0,"",(N(W11)*N(Setup!$B$10)+N(X11)*N(Setup!$B$11)+N(Y11)*N(Setup!$B$12)+N(Z11)*N(Setup!$B$13)+N(AA11)*N(Setup!$B$14))/(IF(W11="",0,N(Setup!$B$10))+IF(X11="",0,N(Setup!$B$11))+IF(Y11="",0,N(Setup!$B$12))+IF(Z11="",0,N(Setup!$B$13))+IF(AA11="",0,N(Setup!$B$14)))))</f>
        <v>0.6960833333333333</v>
      </c>
      <c r="AC11" s="8" t="str">
        <f>IF(OR($A11="",AB11=""),"",IF(AB11&gt;=Setup!$E$10,Setup!$D$10,IF(AB11&gt;=Setup!$E$11,Setup!$D$11,IF(AB11&gt;=Setup!$E$12,Setup!$D$12,IF(AB11&gt;=Setup!$E$13,Setup!$D$13,IF(AB11&gt;=Setup!$E$14,Setup!$D$14,""))))))</f>
        <v>D</v>
      </c>
      <c r="AD11" s="9">
        <f>IF($A11="","",COUNTIFS($C$4:$V$4,"?*",$C$7:$V$7,"&lt;="&amp;TODAY(),$C11:$V11,""))</f>
        <v>0</v>
      </c>
      <c r="AE11" s="9">
        <f>IF(AB11="","",COUNTIF($AB$10:$AB$49,"&lt;"&amp;AB11)+COUNTIF($AB$10:AB11,AB11))</f>
        <v>5</v>
      </c>
    </row>
    <row r="12" spans="1:31" ht="21" customHeight="1">
      <c r="A12" s="4" t="s">
        <v>46</v>
      </c>
      <c r="B12" s="4" t="s">
        <v>47</v>
      </c>
      <c r="C12" s="4">
        <v>6.5</v>
      </c>
      <c r="D12" s="4">
        <v>6</v>
      </c>
      <c r="E12" s="4">
        <v>16.5</v>
      </c>
      <c r="F12" s="4">
        <v>8</v>
      </c>
      <c r="G12" s="4">
        <v>36.5</v>
      </c>
      <c r="H12" s="4">
        <v>13.5</v>
      </c>
      <c r="I12" s="4">
        <v>6</v>
      </c>
      <c r="J12" s="4">
        <v>85</v>
      </c>
      <c r="K12" s="4">
        <v>8</v>
      </c>
      <c r="L12" s="4">
        <v>15</v>
      </c>
      <c r="M12" s="4">
        <v>34.5</v>
      </c>
      <c r="N12" s="4"/>
      <c r="O12" s="4"/>
      <c r="P12" s="4"/>
      <c r="Q12" s="4"/>
      <c r="R12" s="4"/>
      <c r="S12" s="4"/>
      <c r="T12" s="4"/>
      <c r="U12" s="4"/>
      <c r="V12" s="4"/>
      <c r="W12" s="6">
        <f>IF(OR($A12="",W$9=""),"",IF(SUMIFS($C$6:$V$6,$C$5:$V$5,W$9,$C12:$V12,"&lt;&gt;")=0,"",SUMIFS($C12:$V12,$C$5:$V$5,W$9)/SUMIFS($C$6:$V$6,$C$5:$V$5,W$9,$C12:$V12,"&lt;&gt;")))</f>
        <v>0.69</v>
      </c>
      <c r="X12" s="6">
        <f>IF(OR($A12="",X$9=""),"",IF(SUMIFS($C$6:$V$6,$C$5:$V$5,X$9,$C12:$V12,"&lt;&gt;")=0,"",SUMIFS($C12:$V12,$C$5:$V$5,X$9)/SUMIFS($C$6:$V$6,$C$5:$V$5,X$9,$C12:$V12,"&lt;&gt;")))</f>
        <v>0.75</v>
      </c>
      <c r="Y12" s="6">
        <f>IF(OR($A12="",Y$9=""),"",IF(SUMIFS($C$6:$V$6,$C$5:$V$5,Y$9,$C12:$V12,"&lt;&gt;")=0,"",SUMIFS($C12:$V12,$C$5:$V$5,Y$9)/SUMIFS($C$6:$V$6,$C$5:$V$5,Y$9,$C12:$V12,"&lt;&gt;")))</f>
        <v>0.71</v>
      </c>
      <c r="Z12" s="6">
        <f>IF(OR($A12="",Z$9=""),"",IF(SUMIFS($C$6:$V$6,$C$5:$V$5,Z$9,$C12:$V12,"&lt;&gt;")=0,"",SUMIFS($C12:$V12,$C$5:$V$5,Z$9)/SUMIFS($C$6:$V$6,$C$5:$V$5,Z$9,$C12:$V12,"&lt;&gt;")))</f>
        <v>0.85</v>
      </c>
      <c r="AA12" s="6">
        <f>IF(OR($A12="",AA$9=""),"",IF(SUMIFS($C$6:$V$6,$C$5:$V$5,AA$9,$C12:$V12,"&lt;&gt;")=0,"",SUMIFS($C12:$V12,$C$5:$V$5,AA$9)/SUMIFS($C$6:$V$6,$C$5:$V$5,AA$9,$C12:$V12,"&lt;&gt;")))</f>
        <v/>
      </c>
      <c r="AB12" s="6">
        <f>IF($A12="","",IF((IF(W12="",0,N(Setup!$B$10))+IF(X12="",0,N(Setup!$B$11))+IF(Y12="",0,N(Setup!$B$12))+IF(Z12="",0,N(Setup!$B$13))+IF(AA12="",0,N(Setup!$B$14)))=0,"",(N(W12)*N(Setup!$B$10)+N(X12)*N(Setup!$B$11)+N(Y12)*N(Setup!$B$12)+N(Z12)*N(Setup!$B$13)+N(AA12)*N(Setup!$B$14))/(IF(W12="",0,N(Setup!$B$10))+IF(X12="",0,N(Setup!$B$11))+IF(Y12="",0,N(Setup!$B$12))+IF(Z12="",0,N(Setup!$B$13))+IF(AA12="",0,N(Setup!$B$14)))))</f>
        <v>0.763</v>
      </c>
      <c r="AC12" s="8" t="str">
        <f>IF(OR($A12="",AB12=""),"",IF(AB12&gt;=Setup!$E$10,Setup!$D$10,IF(AB12&gt;=Setup!$E$11,Setup!$D$11,IF(AB12&gt;=Setup!$E$12,Setup!$D$12,IF(AB12&gt;=Setup!$E$13,Setup!$D$13,IF(AB12&gt;=Setup!$E$14,Setup!$D$14,""))))))</f>
        <v>C</v>
      </c>
      <c r="AD12" s="9">
        <f>IF($A12="","",COUNTIFS($C$4:$V$4,"?*",$C$7:$V$7,"&lt;="&amp;TODAY(),$C12:$V12,""))</f>
        <v>0</v>
      </c>
      <c r="AE12" s="9">
        <f>IF(AB12="","",COUNTIF($AB$10:$AB$49,"&lt;"&amp;AB12)+COUNTIF($AB$10:AB12,AB12))</f>
        <v>8</v>
      </c>
    </row>
    <row r="13" spans="1:31" ht="21" customHeight="1">
      <c r="A13" s="4" t="s">
        <v>48</v>
      </c>
      <c r="B13" s="4" t="s">
        <v>49</v>
      </c>
      <c r="C13" s="4">
        <v>9</v>
      </c>
      <c r="D13" s="4">
        <v>8.5</v>
      </c>
      <c r="E13" s="4">
        <v>16</v>
      </c>
      <c r="F13" s="4">
        <v>7.5</v>
      </c>
      <c r="G13" s="4">
        <v>33.5</v>
      </c>
      <c r="H13" s="4">
        <v>18.5</v>
      </c>
      <c r="I13" s="4"/>
      <c r="J13" s="4">
        <v>80</v>
      </c>
      <c r="K13" s="4">
        <v>7.5</v>
      </c>
      <c r="L13" s="4">
        <v>13.5</v>
      </c>
      <c r="M13" s="4">
        <v>46.5</v>
      </c>
      <c r="N13" s="4"/>
      <c r="O13" s="4"/>
      <c r="P13" s="4"/>
      <c r="Q13" s="4"/>
      <c r="R13" s="4"/>
      <c r="S13" s="4"/>
      <c r="T13" s="4"/>
      <c r="U13" s="4"/>
      <c r="V13" s="4"/>
      <c r="W13" s="6">
        <f>IF(OR($A13="",W$9=""),"",IF(SUMIFS($C$6:$V$6,$C$5:$V$5,W$9,$C13:$V13,"&lt;&gt;")=0,"",SUMIFS($C13:$V13,$C$5:$V$5,W$9)/SUMIFS($C$6:$V$6,$C$5:$V$5,W$9,$C13:$V13,"&lt;&gt;")))</f>
        <v>0.8125</v>
      </c>
      <c r="X13" s="6">
        <f>IF(OR($A13="",X$9=""),"",IF(SUMIFS($C$6:$V$6,$C$5:$V$5,X$9,$C13:$V13,"&lt;&gt;")=0,"",SUMIFS($C13:$V13,$C$5:$V$5,X$9)/SUMIFS($C$6:$V$6,$C$5:$V$5,X$9,$C13:$V13,"&lt;&gt;")))</f>
        <v>0.8</v>
      </c>
      <c r="Y13" s="6">
        <f>IF(OR($A13="",Y$9=""),"",IF(SUMIFS($C$6:$V$6,$C$5:$V$5,Y$9,$C13:$V13,"&lt;&gt;")=0,"",SUMIFS($C13:$V13,$C$5:$V$5,Y$9)/SUMIFS($C$6:$V$6,$C$5:$V$5,Y$9,$C13:$V13,"&lt;&gt;")))</f>
        <v>0.8</v>
      </c>
      <c r="Z13" s="6">
        <f>IF(OR($A13="",Z$9=""),"",IF(SUMIFS($C$6:$V$6,$C$5:$V$5,Z$9,$C13:$V13,"&lt;&gt;")=0,"",SUMIFS($C13:$V13,$C$5:$V$5,Z$9)/SUMIFS($C$6:$V$6,$C$5:$V$5,Z$9,$C13:$V13,"&lt;&gt;")))</f>
        <v>0.8</v>
      </c>
      <c r="AA13" s="6">
        <f>IF(OR($A13="",AA$9=""),"",IF(SUMIFS($C$6:$V$6,$C$5:$V$5,AA$9,$C13:$V13,"&lt;&gt;")=0,"",SUMIFS($C13:$V13,$C$5:$V$5,AA$9)/SUMIFS($C$6:$V$6,$C$5:$V$5,AA$9,$C13:$V13,"&lt;&gt;")))</f>
        <v/>
      </c>
      <c r="AB13" s="6">
        <f>IF($A13="","",IF((IF(W13="",0,N(Setup!$B$10))+IF(X13="",0,N(Setup!$B$11))+IF(Y13="",0,N(Setup!$B$12))+IF(Z13="",0,N(Setup!$B$13))+IF(AA13="",0,N(Setup!$B$14)))=0,"",(N(W13)*N(Setup!$B$10)+N(X13)*N(Setup!$B$11)+N(Y13)*N(Setup!$B$12)+N(Z13)*N(Setup!$B$13)+N(AA13)*N(Setup!$B$14))/(IF(W13="",0,N(Setup!$B$10))+IF(X13="",0,N(Setup!$B$11))+IF(Y13="",0,N(Setup!$B$12))+IF(Z13="",0,N(Setup!$B$13))+IF(AA13="",0,N(Setup!$B$14)))))</f>
        <v>0.8025</v>
      </c>
      <c r="AC13" s="8" t="str">
        <f>IF(OR($A13="",AB13=""),"",IF(AB13&gt;=Setup!$E$10,Setup!$D$10,IF(AB13&gt;=Setup!$E$11,Setup!$D$11,IF(AB13&gt;=Setup!$E$12,Setup!$D$12,IF(AB13&gt;=Setup!$E$13,Setup!$D$13,IF(AB13&gt;=Setup!$E$14,Setup!$D$14,""))))))</f>
        <v>B</v>
      </c>
      <c r="AD13" s="9">
        <f>IF($A13="","",COUNTIFS($C$4:$V$4,"?*",$C$7:$V$7,"&lt;="&amp;TODAY(),$C13:$V13,""))</f>
        <v>1</v>
      </c>
      <c r="AE13" s="9">
        <f>IF(AB13="","",COUNTIF($AB$10:$AB$49,"&lt;"&amp;AB13)+COUNTIF($AB$10:AB13,AB13))</f>
        <v>12</v>
      </c>
    </row>
    <row r="14" spans="1:31" ht="21" customHeight="1">
      <c r="A14" s="4" t="s">
        <v>50</v>
      </c>
      <c r="B14" s="4" t="s">
        <v>51</v>
      </c>
      <c r="C14" s="4">
        <v>10</v>
      </c>
      <c r="D14" s="4">
        <v>9.5</v>
      </c>
      <c r="E14" s="4">
        <v>17.5</v>
      </c>
      <c r="F14" s="4">
        <v>8</v>
      </c>
      <c r="G14" s="4">
        <v>37.5</v>
      </c>
      <c r="H14" s="4">
        <v>20</v>
      </c>
      <c r="I14" s="4">
        <v>9.5</v>
      </c>
      <c r="J14" s="4">
        <v>89</v>
      </c>
      <c r="K14" s="4">
        <v>8.5</v>
      </c>
      <c r="L14" s="4">
        <v>19</v>
      </c>
      <c r="M14" s="4">
        <v>44</v>
      </c>
      <c r="N14" s="4"/>
      <c r="O14" s="4"/>
      <c r="P14" s="4"/>
      <c r="Q14" s="4"/>
      <c r="R14" s="4"/>
      <c r="S14" s="4"/>
      <c r="T14" s="4"/>
      <c r="U14" s="4"/>
      <c r="V14" s="4"/>
      <c r="W14" s="6">
        <f>IF(OR($A14="",W$9=""),"",IF(SUMIFS($C$6:$V$6,$C$5:$V$5,W$9,$C14:$V14,"&lt;&gt;")=0,"",SUMIFS($C14:$V14,$C$5:$V$5,W$9)/SUMIFS($C$6:$V$6,$C$5:$V$5,W$9,$C14:$V14,"&lt;&gt;")))</f>
        <v>0.91</v>
      </c>
      <c r="X14" s="6">
        <f>IF(OR($A14="",X$9=""),"",IF(SUMIFS($C$6:$V$6,$C$5:$V$5,X$9,$C14:$V14,"&lt;&gt;")=0,"",SUMIFS($C14:$V14,$C$5:$V$5,X$9)/SUMIFS($C$6:$V$6,$C$5:$V$5,X$9,$C14:$V14,"&lt;&gt;")))</f>
        <v>0.9416666666666667</v>
      </c>
      <c r="Y14" s="6">
        <f>IF(OR($A14="",Y$9=""),"",IF(SUMIFS($C$6:$V$6,$C$5:$V$5,Y$9,$C14:$V14,"&lt;&gt;")=0,"",SUMIFS($C14:$V14,$C$5:$V$5,Y$9)/SUMIFS($C$6:$V$6,$C$5:$V$5,Y$9,$C14:$V14,"&lt;&gt;")))</f>
        <v>0.815</v>
      </c>
      <c r="Z14" s="6">
        <f>IF(OR($A14="",Z$9=""),"",IF(SUMIFS($C$6:$V$6,$C$5:$V$5,Z$9,$C14:$V14,"&lt;&gt;")=0,"",SUMIFS($C14:$V14,$C$5:$V$5,Z$9)/SUMIFS($C$6:$V$6,$C$5:$V$5,Z$9,$C14:$V14,"&lt;&gt;")))</f>
        <v>0.89</v>
      </c>
      <c r="AA14" s="6">
        <f>IF(OR($A14="",AA$9=""),"",IF(SUMIFS($C$6:$V$6,$C$5:$V$5,AA$9,$C14:$V14,"&lt;&gt;")=0,"",SUMIFS($C14:$V14,$C$5:$V$5,AA$9)/SUMIFS($C$6:$V$6,$C$5:$V$5,AA$9,$C14:$V14,"&lt;&gt;")))</f>
        <v/>
      </c>
      <c r="AB14" s="6">
        <f>IF($A14="","",IF((IF(W14="",0,N(Setup!$B$10))+IF(X14="",0,N(Setup!$B$11))+IF(Y14="",0,N(Setup!$B$12))+IF(Z14="",0,N(Setup!$B$13))+IF(AA14="",0,N(Setup!$B$14)))=0,"",(N(W14)*N(Setup!$B$10)+N(X14)*N(Setup!$B$11)+N(Y14)*N(Setup!$B$12)+N(Z14)*N(Setup!$B$13)+N(AA14)*N(Setup!$B$14))/(IF(W14="",0,N(Setup!$B$10))+IF(X14="",0,N(Setup!$B$11))+IF(Y14="",0,N(Setup!$B$12))+IF(Z14="",0,N(Setup!$B$13))+IF(AA14="",0,N(Setup!$B$14)))))</f>
        <v>0.8855833333333334</v>
      </c>
      <c r="AC14" s="8" t="str">
        <f>IF(OR($A14="",AB14=""),"",IF(AB14&gt;=Setup!$E$10,Setup!$D$10,IF(AB14&gt;=Setup!$E$11,Setup!$D$11,IF(AB14&gt;=Setup!$E$12,Setup!$D$12,IF(AB14&gt;=Setup!$E$13,Setup!$D$13,IF(AB14&gt;=Setup!$E$14,Setup!$D$14,""))))))</f>
        <v>B</v>
      </c>
      <c r="AD14" s="9">
        <f>IF($A14="","",COUNTIFS($C$4:$V$4,"?*",$C$7:$V$7,"&lt;="&amp;TODAY(),$C14:$V14,""))</f>
        <v>0</v>
      </c>
      <c r="AE14" s="9">
        <f>IF(AB14="","",COUNTIF($AB$10:$AB$49,"&lt;"&amp;AB14)+COUNTIF($AB$10:AB14,AB14))</f>
        <v>15</v>
      </c>
    </row>
    <row r="15" spans="1:31" ht="21" customHeight="1">
      <c r="A15" s="4" t="s">
        <v>52</v>
      </c>
      <c r="B15" s="4" t="s">
        <v>53</v>
      </c>
      <c r="C15" s="4">
        <v>9.5</v>
      </c>
      <c r="D15" s="4">
        <v>8.5</v>
      </c>
      <c r="E15" s="4">
        <v>16</v>
      </c>
      <c r="F15" s="4">
        <v>10</v>
      </c>
      <c r="G15" s="4">
        <v>50</v>
      </c>
      <c r="H15" s="4">
        <v>19</v>
      </c>
      <c r="I15" s="4">
        <v>9</v>
      </c>
      <c r="J15" s="4">
        <v>82</v>
      </c>
      <c r="K15" s="4">
        <v>7.5</v>
      </c>
      <c r="L15" s="4">
        <v>20</v>
      </c>
      <c r="M15" s="4">
        <v>48.5</v>
      </c>
      <c r="N15" s="4"/>
      <c r="O15" s="4"/>
      <c r="P15" s="4"/>
      <c r="Q15" s="4"/>
      <c r="R15" s="4"/>
      <c r="S15" s="4"/>
      <c r="T15" s="4"/>
      <c r="U15" s="4"/>
      <c r="V15" s="4"/>
      <c r="W15" s="6">
        <f>IF(OR($A15="",W$9=""),"",IF(SUMIFS($C$6:$V$6,$C$5:$V$5,W$9,$C15:$V15,"&lt;&gt;")=0,"",SUMIFS($C15:$V15,$C$5:$V$5,W$9)/SUMIFS($C$6:$V$6,$C$5:$V$5,W$9,$C15:$V15,"&lt;&gt;")))</f>
        <v>0.89</v>
      </c>
      <c r="X15" s="6">
        <f>IF(OR($A15="",X$9=""),"",IF(SUMIFS($C$6:$V$6,$C$5:$V$5,X$9,$C15:$V15,"&lt;&gt;")=0,"",SUMIFS($C15:$V15,$C$5:$V$5,X$9)/SUMIFS($C$6:$V$6,$C$5:$V$5,X$9,$C15:$V15,"&lt;&gt;")))</f>
        <v>0.9166666666666666</v>
      </c>
      <c r="Y15" s="6">
        <f>IF(OR($A15="",Y$9=""),"",IF(SUMIFS($C$6:$V$6,$C$5:$V$5,Y$9,$C15:$V15,"&lt;&gt;")=0,"",SUMIFS($C15:$V15,$C$5:$V$5,Y$9)/SUMIFS($C$6:$V$6,$C$5:$V$5,Y$9,$C15:$V15,"&lt;&gt;")))</f>
        <v>0.985</v>
      </c>
      <c r="Z15" s="6">
        <f>IF(OR($A15="",Z$9=""),"",IF(SUMIFS($C$6:$V$6,$C$5:$V$5,Z$9,$C15:$V15,"&lt;&gt;")=0,"",SUMIFS($C15:$V15,$C$5:$V$5,Z$9)/SUMIFS($C$6:$V$6,$C$5:$V$5,Z$9,$C15:$V15,"&lt;&gt;")))</f>
        <v>0.82</v>
      </c>
      <c r="AA15" s="6">
        <f>IF(OR($A15="",AA$9=""),"",IF(SUMIFS($C$6:$V$6,$C$5:$V$5,AA$9,$C15:$V15,"&lt;&gt;")=0,"",SUMIFS($C15:$V15,$C$5:$V$5,AA$9)/SUMIFS($C$6:$V$6,$C$5:$V$5,AA$9,$C15:$V15,"&lt;&gt;")))</f>
        <v/>
      </c>
      <c r="AB15" s="6">
        <f>IF($A15="","",IF((IF(W15="",0,N(Setup!$B$10))+IF(X15="",0,N(Setup!$B$11))+IF(Y15="",0,N(Setup!$B$12))+IF(Z15="",0,N(Setup!$B$13))+IF(AA15="",0,N(Setup!$B$14)))=0,"",(N(W15)*N(Setup!$B$10)+N(X15)*N(Setup!$B$11)+N(Y15)*N(Setup!$B$12)+N(Z15)*N(Setup!$B$13)+N(AA15)*N(Setup!$B$14))/(IF(W15="",0,N(Setup!$B$10))+IF(X15="",0,N(Setup!$B$11))+IF(Y15="",0,N(Setup!$B$12))+IF(Z15="",0,N(Setup!$B$13))+IF(AA15="",0,N(Setup!$B$14)))))</f>
        <v>0.8945833333333333</v>
      </c>
      <c r="AC15" s="8" t="str">
        <f>IF(OR($A15="",AB15=""),"",IF(AB15&gt;=Setup!$E$10,Setup!$D$10,IF(AB15&gt;=Setup!$E$11,Setup!$D$11,IF(AB15&gt;=Setup!$E$12,Setup!$D$12,IF(AB15&gt;=Setup!$E$13,Setup!$D$13,IF(AB15&gt;=Setup!$E$14,Setup!$D$14,""))))))</f>
        <v>B</v>
      </c>
      <c r="AD15" s="9">
        <f>IF($A15="","",COUNTIFS($C$4:$V$4,"?*",$C$7:$V$7,"&lt;="&amp;TODAY(),$C15:$V15,""))</f>
        <v>0</v>
      </c>
      <c r="AE15" s="9">
        <f>IF(AB15="","",COUNTIF($AB$10:$AB$49,"&lt;"&amp;AB15)+COUNTIF($AB$10:AB15,AB15))</f>
        <v>17</v>
      </c>
    </row>
    <row r="16" spans="1:31" ht="21" customHeight="1">
      <c r="A16" s="4" t="s">
        <v>54</v>
      </c>
      <c r="B16" s="4" t="s">
        <v>55</v>
      </c>
      <c r="C16" s="4">
        <v>7</v>
      </c>
      <c r="D16" s="4">
        <v>6.5</v>
      </c>
      <c r="E16" s="4">
        <v>12</v>
      </c>
      <c r="F16" s="4">
        <v>5.5</v>
      </c>
      <c r="G16" s="4">
        <v>38.5</v>
      </c>
      <c r="H16" s="4">
        <v>12</v>
      </c>
      <c r="I16" s="4">
        <v>5.5</v>
      </c>
      <c r="J16" s="4">
        <v>75</v>
      </c>
      <c r="K16" s="4">
        <v>7</v>
      </c>
      <c r="L16" s="4">
        <v>13</v>
      </c>
      <c r="M16" s="4">
        <v>30.5</v>
      </c>
      <c r="N16" s="4"/>
      <c r="O16" s="4"/>
      <c r="P16" s="4"/>
      <c r="Q16" s="4"/>
      <c r="R16" s="4"/>
      <c r="S16" s="4"/>
      <c r="T16" s="4"/>
      <c r="U16" s="4"/>
      <c r="V16" s="4"/>
      <c r="W16" s="6">
        <f>IF(OR($A16="",W$9=""),"",IF(SUMIFS($C$6:$V$6,$C$5:$V$5,W$9,$C16:$V16,"&lt;&gt;")=0,"",SUMIFS($C16:$V16,$C$5:$V$5,W$9)/SUMIFS($C$6:$V$6,$C$5:$V$5,W$9,$C16:$V16,"&lt;&gt;")))</f>
        <v>0.63</v>
      </c>
      <c r="X16" s="6">
        <f>IF(OR($A16="",X$9=""),"",IF(SUMIFS($C$6:$V$6,$C$5:$V$5,X$9,$C16:$V16,"&lt;&gt;")=0,"",SUMIFS($C16:$V16,$C$5:$V$5,X$9)/SUMIFS($C$6:$V$6,$C$5:$V$5,X$9,$C16:$V16,"&lt;&gt;")))</f>
        <v>0.6166666666666667</v>
      </c>
      <c r="Y16" s="6">
        <f>IF(OR($A16="",Y$9=""),"",IF(SUMIFS($C$6:$V$6,$C$5:$V$5,Y$9,$C16:$V16,"&lt;&gt;")=0,"",SUMIFS($C16:$V16,$C$5:$V$5,Y$9)/SUMIFS($C$6:$V$6,$C$5:$V$5,Y$9,$C16:$V16,"&lt;&gt;")))</f>
        <v>0.69</v>
      </c>
      <c r="Z16" s="6">
        <f>IF(OR($A16="",Z$9=""),"",IF(SUMIFS($C$6:$V$6,$C$5:$V$5,Z$9,$C16:$V16,"&lt;&gt;")=0,"",SUMIFS($C16:$V16,$C$5:$V$5,Z$9)/SUMIFS($C$6:$V$6,$C$5:$V$5,Z$9,$C16:$V16,"&lt;&gt;")))</f>
        <v>0.75</v>
      </c>
      <c r="AA16" s="6">
        <f>IF(OR($A16="",AA$9=""),"",IF(SUMIFS($C$6:$V$6,$C$5:$V$5,AA$9,$C16:$V16,"&lt;&gt;")=0,"",SUMIFS($C16:$V16,$C$5:$V$5,AA$9)/SUMIFS($C$6:$V$6,$C$5:$V$5,AA$9,$C16:$V16,"&lt;&gt;")))</f>
        <v/>
      </c>
      <c r="AB16" s="6">
        <f>IF($A16="","",IF((IF(W16="",0,N(Setup!$B$10))+IF(X16="",0,N(Setup!$B$11))+IF(Y16="",0,N(Setup!$B$12))+IF(Z16="",0,N(Setup!$B$13))+IF(AA16="",0,N(Setup!$B$14)))=0,"",(N(W16)*N(Setup!$B$10)+N(X16)*N(Setup!$B$11)+N(Y16)*N(Setup!$B$12)+N(Z16)*N(Setup!$B$13)+N(AA16)*N(Setup!$B$14))/(IF(W16="",0,N(Setup!$B$10))+IF(X16="",0,N(Setup!$B$11))+IF(Y16="",0,N(Setup!$B$12))+IF(Z16="",0,N(Setup!$B$13))+IF(AA16="",0,N(Setup!$B$14)))))</f>
        <v>0.6843333333333332</v>
      </c>
      <c r="AC16" s="8" t="str">
        <f>IF(OR($A16="",AB16=""),"",IF(AB16&gt;=Setup!$E$10,Setup!$D$10,IF(AB16&gt;=Setup!$E$11,Setup!$D$11,IF(AB16&gt;=Setup!$E$12,Setup!$D$12,IF(AB16&gt;=Setup!$E$13,Setup!$D$13,IF(AB16&gt;=Setup!$E$14,Setup!$D$14,""))))))</f>
        <v>D</v>
      </c>
      <c r="AD16" s="9">
        <f>IF($A16="","",COUNTIFS($C$4:$V$4,"?*",$C$7:$V$7,"&lt;="&amp;TODAY(),$C16:$V16,""))</f>
        <v>0</v>
      </c>
      <c r="AE16" s="9">
        <f>IF(AB16="","",COUNTIF($AB$10:$AB$49,"&lt;"&amp;AB16)+COUNTIF($AB$10:AB16,AB16))</f>
        <v>4</v>
      </c>
    </row>
    <row r="17" spans="1:31" ht="21" customHeight="1">
      <c r="A17" s="4" t="s">
        <v>56</v>
      </c>
      <c r="B17" s="4" t="s">
        <v>57</v>
      </c>
      <c r="C17" s="4">
        <v>6.5</v>
      </c>
      <c r="D17" s="4">
        <v>6</v>
      </c>
      <c r="E17" s="4">
        <v>17</v>
      </c>
      <c r="F17" s="4">
        <v>8</v>
      </c>
      <c r="G17" s="4">
        <v>36.5</v>
      </c>
      <c r="H17" s="4">
        <v>13.5</v>
      </c>
      <c r="I17" s="4">
        <v>6</v>
      </c>
      <c r="J17" s="4">
        <v>85</v>
      </c>
      <c r="K17" s="4">
        <v>8</v>
      </c>
      <c r="L17" s="4">
        <v>15</v>
      </c>
      <c r="M17" s="4">
        <v>34.5</v>
      </c>
      <c r="N17" s="4"/>
      <c r="O17" s="4"/>
      <c r="P17" s="4"/>
      <c r="Q17" s="4"/>
      <c r="R17" s="4"/>
      <c r="S17" s="4"/>
      <c r="T17" s="4"/>
      <c r="U17" s="4"/>
      <c r="V17" s="4"/>
      <c r="W17" s="6">
        <f>IF(OR($A17="",W$9=""),"",IF(SUMIFS($C$6:$V$6,$C$5:$V$5,W$9,$C17:$V17,"&lt;&gt;")=0,"",SUMIFS($C17:$V17,$C$5:$V$5,W$9)/SUMIFS($C$6:$V$6,$C$5:$V$5,W$9,$C17:$V17,"&lt;&gt;")))</f>
        <v>0.69</v>
      </c>
      <c r="X17" s="6">
        <f>IF(OR($A17="",X$9=""),"",IF(SUMIFS($C$6:$V$6,$C$5:$V$5,X$9,$C17:$V17,"&lt;&gt;")=0,"",SUMIFS($C17:$V17,$C$5:$V$5,X$9)/SUMIFS($C$6:$V$6,$C$5:$V$5,X$9,$C17:$V17,"&lt;&gt;")))</f>
        <v>0.7583333333333333</v>
      </c>
      <c r="Y17" s="6">
        <f>IF(OR($A17="",Y$9=""),"",IF(SUMIFS($C$6:$V$6,$C$5:$V$5,Y$9,$C17:$V17,"&lt;&gt;")=0,"",SUMIFS($C17:$V17,$C$5:$V$5,Y$9)/SUMIFS($C$6:$V$6,$C$5:$V$5,Y$9,$C17:$V17,"&lt;&gt;")))</f>
        <v>0.71</v>
      </c>
      <c r="Z17" s="6">
        <f>IF(OR($A17="",Z$9=""),"",IF(SUMIFS($C$6:$V$6,$C$5:$V$5,Z$9,$C17:$V17,"&lt;&gt;")=0,"",SUMIFS($C17:$V17,$C$5:$V$5,Z$9)/SUMIFS($C$6:$V$6,$C$5:$V$5,Z$9,$C17:$V17,"&lt;&gt;")))</f>
        <v>0.85</v>
      </c>
      <c r="AA17" s="6">
        <f>IF(OR($A17="",AA$9=""),"",IF(SUMIFS($C$6:$V$6,$C$5:$V$5,AA$9,$C17:$V17,"&lt;&gt;")=0,"",SUMIFS($C17:$V17,$C$5:$V$5,AA$9)/SUMIFS($C$6:$V$6,$C$5:$V$5,AA$9,$C17:$V17,"&lt;&gt;")))</f>
        <v/>
      </c>
      <c r="AB17" s="6">
        <f>IF($A17="","",IF((IF(W17="",0,N(Setup!$B$10))+IF(X17="",0,N(Setup!$B$11))+IF(Y17="",0,N(Setup!$B$12))+IF(Z17="",0,N(Setup!$B$13))+IF(AA17="",0,N(Setup!$B$14)))=0,"",(N(W17)*N(Setup!$B$10)+N(X17)*N(Setup!$B$11)+N(Y17)*N(Setup!$B$12)+N(Z17)*N(Setup!$B$13)+N(AA17)*N(Setup!$B$14))/(IF(W17="",0,N(Setup!$B$10))+IF(X17="",0,N(Setup!$B$11))+IF(Y17="",0,N(Setup!$B$12))+IF(Z17="",0,N(Setup!$B$13))+IF(AA17="",0,N(Setup!$B$14)))))</f>
        <v>0.7646666666666666</v>
      </c>
      <c r="AC17" s="8" t="str">
        <f>IF(OR($A17="",AB17=""),"",IF(AB17&gt;=Setup!$E$10,Setup!$D$10,IF(AB17&gt;=Setup!$E$11,Setup!$D$11,IF(AB17&gt;=Setup!$E$12,Setup!$D$12,IF(AB17&gt;=Setup!$E$13,Setup!$D$13,IF(AB17&gt;=Setup!$E$14,Setup!$D$14,""))))))</f>
        <v>C</v>
      </c>
      <c r="AD17" s="9">
        <f>IF($A17="","",COUNTIFS($C$4:$V$4,"?*",$C$7:$V$7,"&lt;="&amp;TODAY(),$C17:$V17,""))</f>
        <v>0</v>
      </c>
      <c r="AE17" s="9">
        <f>IF(AB17="","",COUNTIF($AB$10:$AB$49,"&lt;"&amp;AB17)+COUNTIF($AB$10:AB17,AB17))</f>
        <v>9</v>
      </c>
    </row>
    <row r="18" spans="1:31" ht="21" customHeight="1">
      <c r="A18" s="4" t="s">
        <v>58</v>
      </c>
      <c r="B18" s="4" t="s">
        <v>59</v>
      </c>
      <c r="C18" s="4">
        <v>7.5</v>
      </c>
      <c r="D18" s="4">
        <v>7</v>
      </c>
      <c r="E18" s="4"/>
      <c r="F18" s="4">
        <v>7.5</v>
      </c>
      <c r="G18" s="4">
        <v>34</v>
      </c>
      <c r="H18" s="4">
        <v>18.5</v>
      </c>
      <c r="I18" s="4">
        <v>8.5</v>
      </c>
      <c r="J18" s="4">
        <v>80</v>
      </c>
      <c r="K18" s="4">
        <v>7.5</v>
      </c>
      <c r="L18" s="4">
        <v>14</v>
      </c>
      <c r="M18" s="4">
        <v>46.5</v>
      </c>
      <c r="N18" s="4"/>
      <c r="O18" s="4"/>
      <c r="P18" s="4"/>
      <c r="Q18" s="4"/>
      <c r="R18" s="4"/>
      <c r="S18" s="4"/>
      <c r="T18" s="4"/>
      <c r="U18" s="4"/>
      <c r="V18" s="4"/>
      <c r="W18" s="6">
        <f>IF(OR($A18="",W$9=""),"",IF(SUMIFS($C$6:$V$6,$C$5:$V$5,W$9,$C18:$V18,"&lt;&gt;")=0,"",SUMIFS($C18:$V18,$C$5:$V$5,W$9)/SUMIFS($C$6:$V$6,$C$5:$V$5,W$9,$C18:$V18,"&lt;&gt;")))</f>
        <v>0.76</v>
      </c>
      <c r="X18" s="6">
        <f>IF(OR($A18="",X$9=""),"",IF(SUMIFS($C$6:$V$6,$C$5:$V$5,X$9,$C18:$V18,"&lt;&gt;")=0,"",SUMIFS($C18:$V18,$C$5:$V$5,X$9)/SUMIFS($C$6:$V$6,$C$5:$V$5,X$9,$C18:$V18,"&lt;&gt;")))</f>
        <v>0.8125</v>
      </c>
      <c r="Y18" s="6">
        <f>IF(OR($A18="",Y$9=""),"",IF(SUMIFS($C$6:$V$6,$C$5:$V$5,Y$9,$C18:$V18,"&lt;&gt;")=0,"",SUMIFS($C18:$V18,$C$5:$V$5,Y$9)/SUMIFS($C$6:$V$6,$C$5:$V$5,Y$9,$C18:$V18,"&lt;&gt;")))</f>
        <v>0.805</v>
      </c>
      <c r="Z18" s="6">
        <f>IF(OR($A18="",Z$9=""),"",IF(SUMIFS($C$6:$V$6,$C$5:$V$5,Z$9,$C18:$V18,"&lt;&gt;")=0,"",SUMIFS($C18:$V18,$C$5:$V$5,Z$9)/SUMIFS($C$6:$V$6,$C$5:$V$5,Z$9,$C18:$V18,"&lt;&gt;")))</f>
        <v>0.8</v>
      </c>
      <c r="AA18" s="6">
        <f>IF(OR($A18="",AA$9=""),"",IF(SUMIFS($C$6:$V$6,$C$5:$V$5,AA$9,$C18:$V18,"&lt;&gt;")=0,"",SUMIFS($C18:$V18,$C$5:$V$5,AA$9)/SUMIFS($C$6:$V$6,$C$5:$V$5,AA$9,$C18:$V18,"&lt;&gt;")))</f>
        <v/>
      </c>
      <c r="AB18" s="6">
        <f>IF($A18="","",IF((IF(W18="",0,N(Setup!$B$10))+IF(X18="",0,N(Setup!$B$11))+IF(Y18="",0,N(Setup!$B$12))+IF(Z18="",0,N(Setup!$B$13))+IF(AA18="",0,N(Setup!$B$14)))=0,"",(N(W18)*N(Setup!$B$10)+N(X18)*N(Setup!$B$11)+N(Y18)*N(Setup!$B$12)+N(Z18)*N(Setup!$B$13)+N(AA18)*N(Setup!$B$14))/(IF(W18="",0,N(Setup!$B$10))+IF(X18="",0,N(Setup!$B$11))+IF(Y18="",0,N(Setup!$B$12))+IF(Z18="",0,N(Setup!$B$13))+IF(AA18="",0,N(Setup!$B$14)))))</f>
        <v>0.79575</v>
      </c>
      <c r="AC18" s="8" t="str">
        <f>IF(OR($A18="",AB18=""),"",IF(AB18&gt;=Setup!$E$10,Setup!$D$10,IF(AB18&gt;=Setup!$E$11,Setup!$D$11,IF(AB18&gt;=Setup!$E$12,Setup!$D$12,IF(AB18&gt;=Setup!$E$13,Setup!$D$13,IF(AB18&gt;=Setup!$E$14,Setup!$D$14,""))))))</f>
        <v>C</v>
      </c>
      <c r="AD18" s="9">
        <f>IF($A18="","",COUNTIFS($C$4:$V$4,"?*",$C$7:$V$7,"&lt;="&amp;TODAY(),$C18:$V18,""))</f>
        <v>1</v>
      </c>
      <c r="AE18" s="9">
        <f>IF(AB18="","",COUNTIF($AB$10:$AB$49,"&lt;"&amp;AB18)+COUNTIF($AB$10:AB18,AB18))</f>
        <v>11</v>
      </c>
    </row>
    <row r="19" spans="1:31" ht="21" customHeight="1">
      <c r="A19" s="4" t="s">
        <v>60</v>
      </c>
      <c r="B19" s="4" t="s">
        <v>61</v>
      </c>
      <c r="C19" s="4">
        <v>10</v>
      </c>
      <c r="D19" s="4">
        <v>9.5</v>
      </c>
      <c r="E19" s="4">
        <v>17.5</v>
      </c>
      <c r="F19" s="4">
        <v>8</v>
      </c>
      <c r="G19" s="4">
        <v>38</v>
      </c>
      <c r="H19" s="4">
        <v>14</v>
      </c>
      <c r="I19" s="4">
        <v>9.5</v>
      </c>
      <c r="J19" s="4">
        <v>90</v>
      </c>
      <c r="K19" s="4">
        <v>8.5</v>
      </c>
      <c r="L19" s="4">
        <v>15.5</v>
      </c>
      <c r="M19" s="4">
        <v>35.5</v>
      </c>
      <c r="N19" s="4"/>
      <c r="O19" s="4"/>
      <c r="P19" s="4"/>
      <c r="Q19" s="4"/>
      <c r="R19" s="4"/>
      <c r="S19" s="4"/>
      <c r="T19" s="4"/>
      <c r="U19" s="4"/>
      <c r="V19" s="4"/>
      <c r="W19" s="6">
        <f>IF(OR($A19="",W$9=""),"",IF(SUMIFS($C$6:$V$6,$C$5:$V$5,W$9,$C19:$V19,"&lt;&gt;")=0,"",SUMIFS($C19:$V19,$C$5:$V$5,W$9)/SUMIFS($C$6:$V$6,$C$5:$V$5,W$9,$C19:$V19,"&lt;&gt;")))</f>
        <v>0.91</v>
      </c>
      <c r="X19" s="6">
        <f>IF(OR($A19="",X$9=""),"",IF(SUMIFS($C$6:$V$6,$C$5:$V$5,X$9,$C19:$V19,"&lt;&gt;")=0,"",SUMIFS($C19:$V19,$C$5:$V$5,X$9)/SUMIFS($C$6:$V$6,$C$5:$V$5,X$9,$C19:$V19,"&lt;&gt;")))</f>
        <v>0.7833333333333333</v>
      </c>
      <c r="Y19" s="6">
        <f>IF(OR($A19="",Y$9=""),"",IF(SUMIFS($C$6:$V$6,$C$5:$V$5,Y$9,$C19:$V19,"&lt;&gt;")=0,"",SUMIFS($C19:$V19,$C$5:$V$5,Y$9)/SUMIFS($C$6:$V$6,$C$5:$V$5,Y$9,$C19:$V19,"&lt;&gt;")))</f>
        <v>0.735</v>
      </c>
      <c r="Z19" s="6">
        <f>IF(OR($A19="",Z$9=""),"",IF(SUMIFS($C$6:$V$6,$C$5:$V$5,Z$9,$C19:$V19,"&lt;&gt;")=0,"",SUMIFS($C19:$V19,$C$5:$V$5,Z$9)/SUMIFS($C$6:$V$6,$C$5:$V$5,Z$9,$C19:$V19,"&lt;&gt;")))</f>
        <v>0.9</v>
      </c>
      <c r="AA19" s="6">
        <f>IF(OR($A19="",AA$9=""),"",IF(SUMIFS($C$6:$V$6,$C$5:$V$5,AA$9,$C19:$V19,"&lt;&gt;")=0,"",SUMIFS($C19:$V19,$C$5:$V$5,AA$9)/SUMIFS($C$6:$V$6,$C$5:$V$5,AA$9,$C19:$V19,"&lt;&gt;")))</f>
        <v/>
      </c>
      <c r="AB19" s="6">
        <f>IF($A19="","",IF((IF(W19="",0,N(Setup!$B$10))+IF(X19="",0,N(Setup!$B$11))+IF(Y19="",0,N(Setup!$B$12))+IF(Z19="",0,N(Setup!$B$13))+IF(AA19="",0,N(Setup!$B$14)))=0,"",(N(W19)*N(Setup!$B$10)+N(X19)*N(Setup!$B$11)+N(Y19)*N(Setup!$B$12)+N(Z19)*N(Setup!$B$13)+N(AA19)*N(Setup!$B$14))/(IF(W19="",0,N(Setup!$B$10))+IF(X19="",0,N(Setup!$B$11))+IF(Y19="",0,N(Setup!$B$12))+IF(Z19="",0,N(Setup!$B$13))+IF(AA19="",0,N(Setup!$B$14)))))</f>
        <v>0.8374166666666667</v>
      </c>
      <c r="AC19" s="8" t="str">
        <f>IF(OR($A19="",AB19=""),"",IF(AB19&gt;=Setup!$E$10,Setup!$D$10,IF(AB19&gt;=Setup!$E$11,Setup!$D$11,IF(AB19&gt;=Setup!$E$12,Setup!$D$12,IF(AB19&gt;=Setup!$E$13,Setup!$D$13,IF(AB19&gt;=Setup!$E$14,Setup!$D$14,""))))))</f>
        <v>B</v>
      </c>
      <c r="AD19" s="9">
        <f>IF($A19="","",COUNTIFS($C$4:$V$4,"?*",$C$7:$V$7,"&lt;="&amp;TODAY(),$C19:$V19,""))</f>
        <v>0</v>
      </c>
      <c r="AE19" s="9">
        <f>IF(AB19="","",COUNTIF($AB$10:$AB$49,"&lt;"&amp;AB19)+COUNTIF($AB$10:AB19,AB19))</f>
        <v>14</v>
      </c>
    </row>
    <row r="20" spans="1:31" ht="21" customHeight="1">
      <c r="A20" s="4" t="s">
        <v>62</v>
      </c>
      <c r="B20" s="4" t="s">
        <v>63</v>
      </c>
      <c r="C20" s="4">
        <v>9.5</v>
      </c>
      <c r="D20" s="4">
        <v>9</v>
      </c>
      <c r="E20" s="4">
        <v>16</v>
      </c>
      <c r="F20" s="4">
        <v>7.5</v>
      </c>
      <c r="G20" s="4">
        <v>50</v>
      </c>
      <c r="H20" s="4">
        <v>19</v>
      </c>
      <c r="I20" s="4">
        <v>9</v>
      </c>
      <c r="J20" s="4">
        <v>83</v>
      </c>
      <c r="K20" s="4">
        <v>7.5</v>
      </c>
      <c r="L20" s="4">
        <v>20</v>
      </c>
      <c r="M20" s="4">
        <v>49</v>
      </c>
      <c r="N20" s="4"/>
      <c r="O20" s="4"/>
      <c r="P20" s="4"/>
      <c r="Q20" s="4"/>
      <c r="R20" s="4"/>
      <c r="S20" s="4"/>
      <c r="T20" s="4"/>
      <c r="U20" s="4"/>
      <c r="V20" s="4"/>
      <c r="W20" s="6">
        <f>IF(OR($A20="",W$9=""),"",IF(SUMIFS($C$6:$V$6,$C$5:$V$5,W$9,$C20:$V20,"&lt;&gt;")=0,"",SUMIFS($C20:$V20,$C$5:$V$5,W$9)/SUMIFS($C$6:$V$6,$C$5:$V$5,W$9,$C20:$V20,"&lt;&gt;")))</f>
        <v>0.85</v>
      </c>
      <c r="X20" s="6">
        <f>IF(OR($A20="",X$9=""),"",IF(SUMIFS($C$6:$V$6,$C$5:$V$5,X$9,$C20:$V20,"&lt;&gt;")=0,"",SUMIFS($C20:$V20,$C$5:$V$5,X$9)/SUMIFS($C$6:$V$6,$C$5:$V$5,X$9,$C20:$V20,"&lt;&gt;")))</f>
        <v>0.9166666666666666</v>
      </c>
      <c r="Y20" s="6">
        <f>IF(OR($A20="",Y$9=""),"",IF(SUMIFS($C$6:$V$6,$C$5:$V$5,Y$9,$C20:$V20,"&lt;&gt;")=0,"",SUMIFS($C20:$V20,$C$5:$V$5,Y$9)/SUMIFS($C$6:$V$6,$C$5:$V$5,Y$9,$C20:$V20,"&lt;&gt;")))</f>
        <v>0.99</v>
      </c>
      <c r="Z20" s="6">
        <f>IF(OR($A20="",Z$9=""),"",IF(SUMIFS($C$6:$V$6,$C$5:$V$5,Z$9,$C20:$V20,"&lt;&gt;")=0,"",SUMIFS($C20:$V20,$C$5:$V$5,Z$9)/SUMIFS($C$6:$V$6,$C$5:$V$5,Z$9,$C20:$V20,"&lt;&gt;")))</f>
        <v>0.83</v>
      </c>
      <c r="AA20" s="6">
        <f>IF(OR($A20="",AA$9=""),"",IF(SUMIFS($C$6:$V$6,$C$5:$V$5,AA$9,$C20:$V20,"&lt;&gt;")=0,"",SUMIFS($C20:$V20,$C$5:$V$5,AA$9)/SUMIFS($C$6:$V$6,$C$5:$V$5,AA$9,$C20:$V20,"&lt;&gt;")))</f>
        <v/>
      </c>
      <c r="AB20" s="6">
        <f>IF($A20="","",IF((IF(W20="",0,N(Setup!$B$10))+IF(X20="",0,N(Setup!$B$11))+IF(Y20="",0,N(Setup!$B$12))+IF(Z20="",0,N(Setup!$B$13))+IF(AA20="",0,N(Setup!$B$14)))=0,"",(N(W20)*N(Setup!$B$10)+N(X20)*N(Setup!$B$11)+N(Y20)*N(Setup!$B$12)+N(Z20)*N(Setup!$B$13)+N(AA20)*N(Setup!$B$14))/(IF(W20="",0,N(Setup!$B$10))+IF(X20="",0,N(Setup!$B$11))+IF(Y20="",0,N(Setup!$B$12))+IF(Z20="",0,N(Setup!$B$13))+IF(AA20="",0,N(Setup!$B$14)))))</f>
        <v>0.8913333333333333</v>
      </c>
      <c r="AC20" s="8" t="str">
        <f>IF(OR($A20="",AB20=""),"",IF(AB20&gt;=Setup!$E$10,Setup!$D$10,IF(AB20&gt;=Setup!$E$11,Setup!$D$11,IF(AB20&gt;=Setup!$E$12,Setup!$D$12,IF(AB20&gt;=Setup!$E$13,Setup!$D$13,IF(AB20&gt;=Setup!$E$14,Setup!$D$14,""))))))</f>
        <v>B</v>
      </c>
      <c r="AD20" s="9">
        <f>IF($A20="","",COUNTIFS($C$4:$V$4,"?*",$C$7:$V$7,"&lt;="&amp;TODAY(),$C20:$V20,""))</f>
        <v>0</v>
      </c>
      <c r="AE20" s="9">
        <f>IF(AB20="","",COUNTIF($AB$10:$AB$49,"&lt;"&amp;AB20)+COUNTIF($AB$10:AB20,AB20))</f>
        <v>16</v>
      </c>
    </row>
    <row r="21" spans="1:31" ht="21" customHeight="1">
      <c r="A21" s="4" t="s">
        <v>64</v>
      </c>
      <c r="B21" s="4" t="s">
        <v>65</v>
      </c>
      <c r="C21" s="4">
        <v>7</v>
      </c>
      <c r="D21" s="4">
        <v>6.5</v>
      </c>
      <c r="E21" s="4">
        <v>12</v>
      </c>
      <c r="F21" s="4">
        <v>5.5</v>
      </c>
      <c r="G21" s="4">
        <v>38.5</v>
      </c>
      <c r="H21" s="4">
        <v>14.5</v>
      </c>
      <c r="I21" s="4">
        <v>6.5</v>
      </c>
      <c r="J21" s="4">
        <v>62</v>
      </c>
      <c r="K21" s="4">
        <v>6</v>
      </c>
      <c r="L21" s="4">
        <v>15.5</v>
      </c>
      <c r="M21" s="4">
        <v>36.5</v>
      </c>
      <c r="N21" s="4"/>
      <c r="O21" s="4"/>
      <c r="P21" s="4"/>
      <c r="Q21" s="4"/>
      <c r="R21" s="4"/>
      <c r="S21" s="4"/>
      <c r="T21" s="4"/>
      <c r="U21" s="4"/>
      <c r="V21" s="4"/>
      <c r="W21" s="6">
        <f>IF(OR($A21="",W$9=""),"",IF(SUMIFS($C$6:$V$6,$C$5:$V$5,W$9,$C21:$V21,"&lt;&gt;")=0,"",SUMIFS($C21:$V21,$C$5:$V$5,W$9)/SUMIFS($C$6:$V$6,$C$5:$V$5,W$9,$C21:$V21,"&lt;&gt;")))</f>
        <v>0.63</v>
      </c>
      <c r="X21" s="6">
        <f>IF(OR($A21="",X$9=""),"",IF(SUMIFS($C$6:$V$6,$C$5:$V$5,X$9,$C21:$V21,"&lt;&gt;")=0,"",SUMIFS($C21:$V21,$C$5:$V$5,X$9)/SUMIFS($C$6:$V$6,$C$5:$V$5,X$9,$C21:$V21,"&lt;&gt;")))</f>
        <v>0.7</v>
      </c>
      <c r="Y21" s="6">
        <f>IF(OR($A21="",Y$9=""),"",IF(SUMIFS($C$6:$V$6,$C$5:$V$5,Y$9,$C21:$V21,"&lt;&gt;")=0,"",SUMIFS($C21:$V21,$C$5:$V$5,Y$9)/SUMIFS($C$6:$V$6,$C$5:$V$5,Y$9,$C21:$V21,"&lt;&gt;")))</f>
        <v>0.75</v>
      </c>
      <c r="Z21" s="6">
        <f>IF(OR($A21="",Z$9=""),"",IF(SUMIFS($C$6:$V$6,$C$5:$V$5,Z$9,$C21:$V21,"&lt;&gt;")=0,"",SUMIFS($C21:$V21,$C$5:$V$5,Z$9)/SUMIFS($C$6:$V$6,$C$5:$V$5,Z$9,$C21:$V21,"&lt;&gt;")))</f>
        <v>0.62</v>
      </c>
      <c r="AA21" s="6">
        <f>IF(OR($A21="",AA$9=""),"",IF(SUMIFS($C$6:$V$6,$C$5:$V$5,AA$9,$C21:$V21,"&lt;&gt;")=0,"",SUMIFS($C21:$V21,$C$5:$V$5,AA$9)/SUMIFS($C$6:$V$6,$C$5:$V$5,AA$9,$C21:$V21,"&lt;&gt;")))</f>
        <v/>
      </c>
      <c r="AB21" s="6">
        <f>IF($A21="","",IF((IF(W21="",0,N(Setup!$B$10))+IF(X21="",0,N(Setup!$B$11))+IF(Y21="",0,N(Setup!$B$12))+IF(Z21="",0,N(Setup!$B$13))+IF(AA21="",0,N(Setup!$B$14)))=0,"",(N(W21)*N(Setup!$B$10)+N(X21)*N(Setup!$B$11)+N(Y21)*N(Setup!$B$12)+N(Z21)*N(Setup!$B$13)+N(AA21)*N(Setup!$B$14))/(IF(W21="",0,N(Setup!$B$10))+IF(X21="",0,N(Setup!$B$11))+IF(Y21="",0,N(Setup!$B$12))+IF(Z21="",0,N(Setup!$B$13))+IF(AA21="",0,N(Setup!$B$14)))))</f>
        <v>0.6705</v>
      </c>
      <c r="AC21" s="8" t="str">
        <f>IF(OR($A21="",AB21=""),"",IF(AB21&gt;=Setup!$E$10,Setup!$D$10,IF(AB21&gt;=Setup!$E$11,Setup!$D$11,IF(AB21&gt;=Setup!$E$12,Setup!$D$12,IF(AB21&gt;=Setup!$E$13,Setup!$D$13,IF(AB21&gt;=Setup!$E$14,Setup!$D$14,""))))))</f>
        <v>D</v>
      </c>
      <c r="AD21" s="9">
        <f>IF($A21="","",COUNTIFS($C$4:$V$4,"?*",$C$7:$V$7,"&lt;="&amp;TODAY(),$C21:$V21,""))</f>
        <v>0</v>
      </c>
      <c r="AE21" s="9">
        <f>IF(AB21="","",COUNTIF($AB$10:$AB$49,"&lt;"&amp;AB21)+COUNTIF($AB$10:AB21,AB21))</f>
        <v>3</v>
      </c>
    </row>
    <row r="22" spans="1:31" ht="21" customHeight="1">
      <c r="A22" s="4" t="s">
        <v>66</v>
      </c>
      <c r="B22" s="4" t="s">
        <v>67</v>
      </c>
      <c r="C22" s="4">
        <v>6.5</v>
      </c>
      <c r="D22" s="4">
        <v>6</v>
      </c>
      <c r="E22" s="4">
        <v>17</v>
      </c>
      <c r="F22" s="4">
        <v>8</v>
      </c>
      <c r="G22" s="4">
        <v>36.5</v>
      </c>
      <c r="H22" s="4">
        <v>13.5</v>
      </c>
      <c r="I22" s="4"/>
      <c r="J22" s="4">
        <v>85</v>
      </c>
      <c r="K22" s="4">
        <v>8</v>
      </c>
      <c r="L22" s="4"/>
      <c r="M22" s="4">
        <v>34.5</v>
      </c>
      <c r="N22" s="4"/>
      <c r="O22" s="4"/>
      <c r="P22" s="4"/>
      <c r="Q22" s="4"/>
      <c r="R22" s="4"/>
      <c r="S22" s="4"/>
      <c r="T22" s="4"/>
      <c r="U22" s="4"/>
      <c r="V22" s="4"/>
      <c r="W22" s="6">
        <f>IF(OR($A22="",W$9=""),"",IF(SUMIFS($C$6:$V$6,$C$5:$V$5,W$9,$C22:$V22,"&lt;&gt;")=0,"",SUMIFS($C22:$V22,$C$5:$V$5,W$9)/SUMIFS($C$6:$V$6,$C$5:$V$5,W$9,$C22:$V22,"&lt;&gt;")))</f>
        <v>0.7125</v>
      </c>
      <c r="X22" s="6">
        <f>IF(OR($A22="",X$9=""),"",IF(SUMIFS($C$6:$V$6,$C$5:$V$5,X$9,$C22:$V22,"&lt;&gt;")=0,"",SUMIFS($C22:$V22,$C$5:$V$5,X$9)/SUMIFS($C$6:$V$6,$C$5:$V$5,X$9,$C22:$V22,"&lt;&gt;")))</f>
        <v>0.7625</v>
      </c>
      <c r="Y22" s="6">
        <f>IF(OR($A22="",Y$9=""),"",IF(SUMIFS($C$6:$V$6,$C$5:$V$5,Y$9,$C22:$V22,"&lt;&gt;")=0,"",SUMIFS($C22:$V22,$C$5:$V$5,Y$9)/SUMIFS($C$6:$V$6,$C$5:$V$5,Y$9,$C22:$V22,"&lt;&gt;")))</f>
        <v>0.71</v>
      </c>
      <c r="Z22" s="6">
        <f>IF(OR($A22="",Z$9=""),"",IF(SUMIFS($C$6:$V$6,$C$5:$V$5,Z$9,$C22:$V22,"&lt;&gt;")=0,"",SUMIFS($C22:$V22,$C$5:$V$5,Z$9)/SUMIFS($C$6:$V$6,$C$5:$V$5,Z$9,$C22:$V22,"&lt;&gt;")))</f>
        <v>0.85</v>
      </c>
      <c r="AA22" s="6">
        <f>IF(OR($A22="",AA$9=""),"",IF(SUMIFS($C$6:$V$6,$C$5:$V$5,AA$9,$C22:$V22,"&lt;&gt;")=0,"",SUMIFS($C22:$V22,$C$5:$V$5,AA$9)/SUMIFS($C$6:$V$6,$C$5:$V$5,AA$9,$C22:$V22,"&lt;&gt;")))</f>
        <v/>
      </c>
      <c r="AB22" s="6">
        <f>IF($A22="","",IF((IF(W22="",0,N(Setup!$B$10))+IF(X22="",0,N(Setup!$B$11))+IF(Y22="",0,N(Setup!$B$12))+IF(Z22="",0,N(Setup!$B$13))+IF(AA22="",0,N(Setup!$B$14)))=0,"",(N(W22)*N(Setup!$B$10)+N(X22)*N(Setup!$B$11)+N(Y22)*N(Setup!$B$12)+N(Z22)*N(Setup!$B$13)+N(AA22)*N(Setup!$B$14))/(IF(W22="",0,N(Setup!$B$10))+IF(X22="",0,N(Setup!$B$11))+IF(Y22="",0,N(Setup!$B$12))+IF(Z22="",0,N(Setup!$B$13))+IF(AA22="",0,N(Setup!$B$14)))))</f>
        <v>0.77</v>
      </c>
      <c r="AC22" s="8" t="str">
        <f>IF(OR($A22="",AB22=""),"",IF(AB22&gt;=Setup!$E$10,Setup!$D$10,IF(AB22&gt;=Setup!$E$11,Setup!$D$11,IF(AB22&gt;=Setup!$E$12,Setup!$D$12,IF(AB22&gt;=Setup!$E$13,Setup!$D$13,IF(AB22&gt;=Setup!$E$14,Setup!$D$14,""))))))</f>
        <v>C</v>
      </c>
      <c r="AD22" s="9">
        <f>IF($A22="","",COUNTIFS($C$4:$V$4,"?*",$C$7:$V$7,"&lt;="&amp;TODAY(),$C22:$V22,""))</f>
        <v>2</v>
      </c>
      <c r="AE22" s="9">
        <f>IF(AB22="","",COUNTIF($AB$10:$AB$49,"&lt;"&amp;AB22)+COUNTIF($AB$10:AB22,AB22))</f>
        <v>10</v>
      </c>
    </row>
    <row r="23" spans="1:31" ht="21" customHeight="1">
      <c r="A23" s="4" t="s">
        <v>68</v>
      </c>
      <c r="B23" s="4" t="s">
        <v>69</v>
      </c>
      <c r="C23" s="4">
        <v>7.5</v>
      </c>
      <c r="D23" s="4">
        <v>7</v>
      </c>
      <c r="E23" s="4">
        <v>13</v>
      </c>
      <c r="F23" s="4">
        <v>9</v>
      </c>
      <c r="G23" s="4">
        <v>41</v>
      </c>
      <c r="H23" s="4">
        <v>15.5</v>
      </c>
      <c r="I23" s="4">
        <v>7</v>
      </c>
      <c r="J23" s="4">
        <v>65</v>
      </c>
      <c r="K23" s="4">
        <v>9</v>
      </c>
      <c r="L23" s="4">
        <v>17</v>
      </c>
      <c r="M23" s="4">
        <v>39</v>
      </c>
      <c r="N23" s="4"/>
      <c r="O23" s="4"/>
      <c r="P23" s="4"/>
      <c r="Q23" s="4"/>
      <c r="R23" s="4"/>
      <c r="S23" s="4"/>
      <c r="T23" s="4"/>
      <c r="U23" s="4"/>
      <c r="V23" s="4"/>
      <c r="W23" s="6">
        <f>IF(OR($A23="",W$9=""),"",IF(SUMIFS($C$6:$V$6,$C$5:$V$5,W$9,$C23:$V23,"&lt;&gt;")=0,"",SUMIFS($C23:$V23,$C$5:$V$5,W$9)/SUMIFS($C$6:$V$6,$C$5:$V$5,W$9,$C23:$V23,"&lt;&gt;")))</f>
        <v>0.79</v>
      </c>
      <c r="X23" s="6">
        <f>IF(OR($A23="",X$9=""),"",IF(SUMIFS($C$6:$V$6,$C$5:$V$5,X$9,$C23:$V23,"&lt;&gt;")=0,"",SUMIFS($C23:$V23,$C$5:$V$5,X$9)/SUMIFS($C$6:$V$6,$C$5:$V$5,X$9,$C23:$V23,"&lt;&gt;")))</f>
        <v>0.7583333333333333</v>
      </c>
      <c r="Y23" s="6">
        <f>IF(OR($A23="",Y$9=""),"",IF(SUMIFS($C$6:$V$6,$C$5:$V$5,Y$9,$C23:$V23,"&lt;&gt;")=0,"",SUMIFS($C23:$V23,$C$5:$V$5,Y$9)/SUMIFS($C$6:$V$6,$C$5:$V$5,Y$9,$C23:$V23,"&lt;&gt;")))</f>
        <v>0.8</v>
      </c>
      <c r="Z23" s="6">
        <f>IF(OR($A23="",Z$9=""),"",IF(SUMIFS($C$6:$V$6,$C$5:$V$5,Z$9,$C23:$V23,"&lt;&gt;")=0,"",SUMIFS($C23:$V23,$C$5:$V$5,Z$9)/SUMIFS($C$6:$V$6,$C$5:$V$5,Z$9,$C23:$V23,"&lt;&gt;")))</f>
        <v>0.65</v>
      </c>
      <c r="AA23" s="6">
        <f>IF(OR($A23="",AA$9=""),"",IF(SUMIFS($C$6:$V$6,$C$5:$V$5,AA$9,$C23:$V23,"&lt;&gt;")=0,"",SUMIFS($C23:$V23,$C$5:$V$5,AA$9)/SUMIFS($C$6:$V$6,$C$5:$V$5,AA$9,$C23:$V23,"&lt;&gt;")))</f>
        <v/>
      </c>
      <c r="AB23" s="6">
        <f>IF($A23="","",IF((IF(W23="",0,N(Setup!$B$10))+IF(X23="",0,N(Setup!$B$11))+IF(Y23="",0,N(Setup!$B$12))+IF(Z23="",0,N(Setup!$B$13))+IF(AA23="",0,N(Setup!$B$14)))=0,"",(N(W23)*N(Setup!$B$10)+N(X23)*N(Setup!$B$11)+N(Y23)*N(Setup!$B$12)+N(Z23)*N(Setup!$B$13)+N(AA23)*N(Setup!$B$14))/(IF(W23="",0,N(Setup!$B$10))+IF(X23="",0,N(Setup!$B$11))+IF(Y23="",0,N(Setup!$B$12))+IF(Z23="",0,N(Setup!$B$13))+IF(AA23="",0,N(Setup!$B$14)))))</f>
        <v>0.7371666666666667</v>
      </c>
      <c r="AC23" s="8" t="str">
        <f>IF(OR($A23="",AB23=""),"",IF(AB23&gt;=Setup!$E$10,Setup!$D$10,IF(AB23&gt;=Setup!$E$11,Setup!$D$11,IF(AB23&gt;=Setup!$E$12,Setup!$D$12,IF(AB23&gt;=Setup!$E$13,Setup!$D$13,IF(AB23&gt;=Setup!$E$14,Setup!$D$14,""))))))</f>
        <v>C</v>
      </c>
      <c r="AD23" s="9">
        <f>IF($A23="","",COUNTIFS($C$4:$V$4,"?*",$C$7:$V$7,"&lt;="&amp;TODAY(),$C23:$V23,""))</f>
        <v>0</v>
      </c>
      <c r="AE23" s="9">
        <f>IF(AB23="","",COUNTIF($AB$10:$AB$49,"&lt;"&amp;AB23)+COUNTIF($AB$10:AB23,AB23))</f>
        <v>7</v>
      </c>
    </row>
    <row r="24" spans="1:31" ht="21" customHeight="1">
      <c r="A24" s="4" t="s">
        <v>70</v>
      </c>
      <c r="B24" s="4" t="s">
        <v>71</v>
      </c>
      <c r="C24" s="4">
        <v>7</v>
      </c>
      <c r="D24" s="4">
        <v>9.5</v>
      </c>
      <c r="E24" s="4">
        <v>18</v>
      </c>
      <c r="F24" s="4">
        <v>8</v>
      </c>
      <c r="G24" s="4">
        <v>38</v>
      </c>
      <c r="H24" s="4">
        <v>14</v>
      </c>
      <c r="I24" s="4">
        <v>9.5</v>
      </c>
      <c r="J24" s="4">
        <v>90</v>
      </c>
      <c r="K24" s="4">
        <v>8.5</v>
      </c>
      <c r="L24" s="4">
        <v>15.5</v>
      </c>
      <c r="M24" s="4">
        <v>36</v>
      </c>
      <c r="N24" s="4"/>
      <c r="O24" s="4"/>
      <c r="P24" s="4"/>
      <c r="Q24" s="4"/>
      <c r="R24" s="4"/>
      <c r="S24" s="4"/>
      <c r="T24" s="4"/>
      <c r="U24" s="4"/>
      <c r="V24" s="4"/>
      <c r="W24" s="6">
        <f>IF(OR($A24="",W$9=""),"",IF(SUMIFS($C$6:$V$6,$C$5:$V$5,W$9,$C24:$V24,"&lt;&gt;")=0,"",SUMIFS($C24:$V24,$C$5:$V$5,W$9)/SUMIFS($C$6:$V$6,$C$5:$V$5,W$9,$C24:$V24,"&lt;&gt;")))</f>
        <v>0.85</v>
      </c>
      <c r="X24" s="6">
        <f>IF(OR($A24="",X$9=""),"",IF(SUMIFS($C$6:$V$6,$C$5:$V$5,X$9,$C24:$V24,"&lt;&gt;")=0,"",SUMIFS($C24:$V24,$C$5:$V$5,X$9)/SUMIFS($C$6:$V$6,$C$5:$V$5,X$9,$C24:$V24,"&lt;&gt;")))</f>
        <v>0.7916666666666666</v>
      </c>
      <c r="Y24" s="6">
        <f>IF(OR($A24="",Y$9=""),"",IF(SUMIFS($C$6:$V$6,$C$5:$V$5,Y$9,$C24:$V24,"&lt;&gt;")=0,"",SUMIFS($C24:$V24,$C$5:$V$5,Y$9)/SUMIFS($C$6:$V$6,$C$5:$V$5,Y$9,$C24:$V24,"&lt;&gt;")))</f>
        <v>0.74</v>
      </c>
      <c r="Z24" s="6">
        <f>IF(OR($A24="",Z$9=""),"",IF(SUMIFS($C$6:$V$6,$C$5:$V$5,Z$9,$C24:$V24,"&lt;&gt;")=0,"",SUMIFS($C24:$V24,$C$5:$V$5,Z$9)/SUMIFS($C$6:$V$6,$C$5:$V$5,Z$9,$C24:$V24,"&lt;&gt;")))</f>
        <v>0.9</v>
      </c>
      <c r="AA24" s="6">
        <f>IF(OR($A24="",AA$9=""),"",IF(SUMIFS($C$6:$V$6,$C$5:$V$5,AA$9,$C24:$V24,"&lt;&gt;")=0,"",SUMIFS($C24:$V24,$C$5:$V$5,AA$9)/SUMIFS($C$6:$V$6,$C$5:$V$5,AA$9,$C24:$V24,"&lt;&gt;")))</f>
        <v/>
      </c>
      <c r="AB24" s="6">
        <f>IF($A24="","",IF((IF(W24="",0,N(Setup!$B$10))+IF(X24="",0,N(Setup!$B$11))+IF(Y24="",0,N(Setup!$B$12))+IF(Z24="",0,N(Setup!$B$13))+IF(AA24="",0,N(Setup!$B$14)))=0,"",(N(W24)*N(Setup!$B$10)+N(X24)*N(Setup!$B$11)+N(Y24)*N(Setup!$B$12)+N(Z24)*N(Setup!$B$13)+N(AA24)*N(Setup!$B$14))/(IF(W24="",0,N(Setup!$B$10))+IF(X24="",0,N(Setup!$B$11))+IF(Y24="",0,N(Setup!$B$12))+IF(Z24="",0,N(Setup!$B$13))+IF(AA24="",0,N(Setup!$B$14)))))</f>
        <v>0.8283333333333334</v>
      </c>
      <c r="AC24" s="8" t="str">
        <f>IF(OR($A24="",AB24=""),"",IF(AB24&gt;=Setup!$E$10,Setup!$D$10,IF(AB24&gt;=Setup!$E$11,Setup!$D$11,IF(AB24&gt;=Setup!$E$12,Setup!$D$12,IF(AB24&gt;=Setup!$E$13,Setup!$D$13,IF(AB24&gt;=Setup!$E$14,Setup!$D$14,""))))))</f>
        <v>B</v>
      </c>
      <c r="AD24" s="9">
        <f>IF($A24="","",COUNTIFS($C$4:$V$4,"?*",$C$7:$V$7,"&lt;="&amp;TODAY(),$C24:$V24,""))</f>
        <v>0</v>
      </c>
      <c r="AE24" s="9">
        <f>IF(AB24="","",COUNTIF($AB$10:$AB$49,"&lt;"&amp;AB24)+COUNTIF($AB$10:AB24,AB24))</f>
        <v>13</v>
      </c>
    </row>
    <row r="25" spans="1:31" ht="21" customHeight="1">
      <c r="A25" s="4" t="s">
        <v>72</v>
      </c>
      <c r="B25" s="4" t="s">
        <v>73</v>
      </c>
      <c r="C25" s="4">
        <v>7.5</v>
      </c>
      <c r="D25" s="4">
        <v>10</v>
      </c>
      <c r="E25" s="4">
        <v>19.5</v>
      </c>
      <c r="F25" s="4">
        <v>9</v>
      </c>
      <c r="G25" s="4">
        <v>42.5</v>
      </c>
      <c r="H25" s="4">
        <v>16</v>
      </c>
      <c r="I25" s="4">
        <v>10</v>
      </c>
      <c r="J25" s="4">
        <v>100</v>
      </c>
      <c r="K25" s="4"/>
      <c r="L25" s="4">
        <v>17.5</v>
      </c>
      <c r="M25" s="4">
        <v>40</v>
      </c>
      <c r="N25" s="4"/>
      <c r="O25" s="4"/>
      <c r="P25" s="4"/>
      <c r="Q25" s="4"/>
      <c r="R25" s="4"/>
      <c r="S25" s="4"/>
      <c r="T25" s="4"/>
      <c r="U25" s="4"/>
      <c r="V25" s="4"/>
      <c r="W25" s="6">
        <f>IF(OR($A25="",W$9=""),"",IF(SUMIFS($C$6:$V$6,$C$5:$V$5,W$9,$C25:$V25,"&lt;&gt;")=0,"",SUMIFS($C25:$V25,$C$5:$V$5,W$9)/SUMIFS($C$6:$V$6,$C$5:$V$5,W$9,$C25:$V25,"&lt;&gt;")))</f>
        <v>0.9125</v>
      </c>
      <c r="X25" s="6">
        <f>IF(OR($A25="",X$9=""),"",IF(SUMIFS($C$6:$V$6,$C$5:$V$5,X$9,$C25:$V25,"&lt;&gt;")=0,"",SUMIFS($C25:$V25,$C$5:$V$5,X$9)/SUMIFS($C$6:$V$6,$C$5:$V$5,X$9,$C25:$V25,"&lt;&gt;")))</f>
        <v>0.8833333333333333</v>
      </c>
      <c r="Y25" s="6">
        <f>IF(OR($A25="",Y$9=""),"",IF(SUMIFS($C$6:$V$6,$C$5:$V$5,Y$9,$C25:$V25,"&lt;&gt;")=0,"",SUMIFS($C25:$V25,$C$5:$V$5,Y$9)/SUMIFS($C$6:$V$6,$C$5:$V$5,Y$9,$C25:$V25,"&lt;&gt;")))</f>
        <v>0.825</v>
      </c>
      <c r="Z25" s="6">
        <f>IF(OR($A25="",Z$9=""),"",IF(SUMIFS($C$6:$V$6,$C$5:$V$5,Z$9,$C25:$V25,"&lt;&gt;")=0,"",SUMIFS($C25:$V25,$C$5:$V$5,Z$9)/SUMIFS($C$6:$V$6,$C$5:$V$5,Z$9,$C25:$V25,"&lt;&gt;")))</f>
        <v>1</v>
      </c>
      <c r="AA25" s="6">
        <f>IF(OR($A25="",AA$9=""),"",IF(SUMIFS($C$6:$V$6,$C$5:$V$5,AA$9,$C25:$V25,"&lt;&gt;")=0,"",SUMIFS($C25:$V25,$C$5:$V$5,AA$9)/SUMIFS($C$6:$V$6,$C$5:$V$5,AA$9,$C25:$V25,"&lt;&gt;")))</f>
        <v/>
      </c>
      <c r="AB25" s="6">
        <f>IF($A25="","",IF((IF(W25="",0,N(Setup!$B$10))+IF(X25="",0,N(Setup!$B$11))+IF(Y25="",0,N(Setup!$B$12))+IF(Z25="",0,N(Setup!$B$13))+IF(AA25="",0,N(Setup!$B$14)))=0,"",(N(W25)*N(Setup!$B$10)+N(X25)*N(Setup!$B$11)+N(Y25)*N(Setup!$B$12)+N(Z25)*N(Setup!$B$13)+N(AA25)*N(Setup!$B$14))/(IF(W25="",0,N(Setup!$B$10))+IF(X25="",0,N(Setup!$B$11))+IF(Y25="",0,N(Setup!$B$12))+IF(Z25="",0,N(Setup!$B$13))+IF(AA25="",0,N(Setup!$B$14)))))</f>
        <v>0.9154166666666667</v>
      </c>
      <c r="AC25" s="8" t="str">
        <f>IF(OR($A25="",AB25=""),"",IF(AB25&gt;=Setup!$E$10,Setup!$D$10,IF(AB25&gt;=Setup!$E$11,Setup!$D$11,IF(AB25&gt;=Setup!$E$12,Setup!$D$12,IF(AB25&gt;=Setup!$E$13,Setup!$D$13,IF(AB25&gt;=Setup!$E$14,Setup!$D$14,""))))))</f>
        <v>A</v>
      </c>
      <c r="AD25" s="9">
        <f>IF($A25="","",COUNTIFS($C$4:$V$4,"?*",$C$7:$V$7,"&lt;="&amp;TODAY(),$C25:$V25,""))</f>
        <v>1</v>
      </c>
      <c r="AE25" s="9">
        <f>IF(AB25="","",COUNTIF($AB$10:$AB$49,"&lt;"&amp;AB25)+COUNTIF($AB$10:AB25,AB25))</f>
        <v>18</v>
      </c>
    </row>
    <row r="26" spans="1:31" ht="21" customHeight="1">
      <c r="A26" s="4" t="s">
        <v>74</v>
      </c>
      <c r="B26" s="4" t="s">
        <v>75</v>
      </c>
      <c r="C26" s="4">
        <v>7</v>
      </c>
      <c r="D26" s="4">
        <v>6.5</v>
      </c>
      <c r="E26" s="4">
        <v>12</v>
      </c>
      <c r="F26" s="4">
        <v>5.5</v>
      </c>
      <c r="G26" s="4">
        <v>38.5</v>
      </c>
      <c r="H26" s="4">
        <v>14.5</v>
      </c>
      <c r="I26" s="4">
        <v>6.5</v>
      </c>
      <c r="J26" s="4">
        <v>63</v>
      </c>
      <c r="K26" s="4">
        <v>6</v>
      </c>
      <c r="L26" s="4">
        <v>10.5</v>
      </c>
      <c r="M26" s="4">
        <v>36.5</v>
      </c>
      <c r="N26" s="4"/>
      <c r="O26" s="4"/>
      <c r="P26" s="4"/>
      <c r="Q26" s="4"/>
      <c r="R26" s="4"/>
      <c r="S26" s="4"/>
      <c r="T26" s="4"/>
      <c r="U26" s="4"/>
      <c r="V26" s="4"/>
      <c r="W26" s="6">
        <f>IF(OR($A26="",W$9=""),"",IF(SUMIFS($C$6:$V$6,$C$5:$V$5,W$9,$C26:$V26,"&lt;&gt;")=0,"",SUMIFS($C26:$V26,$C$5:$V$5,W$9)/SUMIFS($C$6:$V$6,$C$5:$V$5,W$9,$C26:$V26,"&lt;&gt;")))</f>
        <v>0.63</v>
      </c>
      <c r="X26" s="6">
        <f>IF(OR($A26="",X$9=""),"",IF(SUMIFS($C$6:$V$6,$C$5:$V$5,X$9,$C26:$V26,"&lt;&gt;")=0,"",SUMIFS($C26:$V26,$C$5:$V$5,X$9)/SUMIFS($C$6:$V$6,$C$5:$V$5,X$9,$C26:$V26,"&lt;&gt;")))</f>
        <v>0.6166666666666667</v>
      </c>
      <c r="Y26" s="6">
        <f>IF(OR($A26="",Y$9=""),"",IF(SUMIFS($C$6:$V$6,$C$5:$V$5,Y$9,$C26:$V26,"&lt;&gt;")=0,"",SUMIFS($C26:$V26,$C$5:$V$5,Y$9)/SUMIFS($C$6:$V$6,$C$5:$V$5,Y$9,$C26:$V26,"&lt;&gt;")))</f>
        <v>0.75</v>
      </c>
      <c r="Z26" s="6">
        <f>IF(OR($A26="",Z$9=""),"",IF(SUMIFS($C$6:$V$6,$C$5:$V$5,Z$9,$C26:$V26,"&lt;&gt;")=0,"",SUMIFS($C26:$V26,$C$5:$V$5,Z$9)/SUMIFS($C$6:$V$6,$C$5:$V$5,Z$9,$C26:$V26,"&lt;&gt;")))</f>
        <v>0.63</v>
      </c>
      <c r="AA26" s="6">
        <f>IF(OR($A26="",AA$9=""),"",IF(SUMIFS($C$6:$V$6,$C$5:$V$5,AA$9,$C26:$V26,"&lt;&gt;")=0,"",SUMIFS($C26:$V26,$C$5:$V$5,AA$9)/SUMIFS($C$6:$V$6,$C$5:$V$5,AA$9,$C26:$V26,"&lt;&gt;")))</f>
        <v/>
      </c>
      <c r="AB26" s="6">
        <f>IF($A26="","",IF((IF(W26="",0,N(Setup!$B$10))+IF(X26="",0,N(Setup!$B$11))+IF(Y26="",0,N(Setup!$B$12))+IF(Z26="",0,N(Setup!$B$13))+IF(AA26="",0,N(Setup!$B$14)))=0,"",(N(W26)*N(Setup!$B$10)+N(X26)*N(Setup!$B$11)+N(Y26)*N(Setup!$B$12)+N(Z26)*N(Setup!$B$13)+N(AA26)*N(Setup!$B$14))/(IF(W26="",0,N(Setup!$B$10))+IF(X26="",0,N(Setup!$B$11))+IF(Y26="",0,N(Setup!$B$12))+IF(Z26="",0,N(Setup!$B$13))+IF(AA26="",0,N(Setup!$B$14)))))</f>
        <v>0.6573333333333333</v>
      </c>
      <c r="AC26" s="8" t="str">
        <f>IF(OR($A26="",AB26=""),"",IF(AB26&gt;=Setup!$E$10,Setup!$D$10,IF(AB26&gt;=Setup!$E$11,Setup!$D$11,IF(AB26&gt;=Setup!$E$12,Setup!$D$12,IF(AB26&gt;=Setup!$E$13,Setup!$D$13,IF(AB26&gt;=Setup!$E$14,Setup!$D$14,""))))))</f>
        <v>D</v>
      </c>
      <c r="AD26" s="9">
        <f>IF($A26="","",COUNTIFS($C$4:$V$4,"?*",$C$7:$V$7,"&lt;="&amp;TODAY(),$C26:$V26,""))</f>
        <v>0</v>
      </c>
      <c r="AE26" s="9">
        <f>IF(AB26="","",COUNTIF($AB$10:$AB$49,"&lt;"&amp;AB26)+COUNTIF($AB$10:AB26,AB26))</f>
        <v>2</v>
      </c>
    </row>
    <row r="27" spans="1:31" ht="21" customHeight="1">
      <c r="A27" s="4" t="s">
        <v>76</v>
      </c>
      <c r="B27" s="4" t="s">
        <v>77</v>
      </c>
      <c r="C27" s="4">
        <v>8</v>
      </c>
      <c r="D27" s="4">
        <v>7.5</v>
      </c>
      <c r="E27" s="4">
        <v>14</v>
      </c>
      <c r="F27" s="4">
        <v>6.5</v>
      </c>
      <c r="G27" s="4">
        <v>29.5</v>
      </c>
      <c r="H27" s="4">
        <v>16</v>
      </c>
      <c r="I27" s="4">
        <v>7.5</v>
      </c>
      <c r="J27" s="4">
        <v>71</v>
      </c>
      <c r="K27" s="4">
        <v>6.5</v>
      </c>
      <c r="L27" s="4">
        <v>12</v>
      </c>
      <c r="M27" s="4">
        <v>41.5</v>
      </c>
      <c r="N27" s="4"/>
      <c r="O27" s="4"/>
      <c r="P27" s="4"/>
      <c r="Q27" s="4"/>
      <c r="R27" s="4"/>
      <c r="S27" s="4"/>
      <c r="T27" s="4"/>
      <c r="U27" s="4"/>
      <c r="V27" s="4"/>
      <c r="W27" s="6">
        <f>IF(OR($A27="",W$9=""),"",IF(SUMIFS($C$6:$V$6,$C$5:$V$5,W$9,$C27:$V27,"&lt;&gt;")=0,"",SUMIFS($C27:$V27,$C$5:$V$5,W$9)/SUMIFS($C$6:$V$6,$C$5:$V$5,W$9,$C27:$V27,"&lt;&gt;")))</f>
        <v>0.72</v>
      </c>
      <c r="X27" s="6">
        <f>IF(OR($A27="",X$9=""),"",IF(SUMIFS($C$6:$V$6,$C$5:$V$5,X$9,$C27:$V27,"&lt;&gt;")=0,"",SUMIFS($C27:$V27,$C$5:$V$5,X$9)/SUMIFS($C$6:$V$6,$C$5:$V$5,X$9,$C27:$V27,"&lt;&gt;")))</f>
        <v>0.7</v>
      </c>
      <c r="Y27" s="6">
        <f>IF(OR($A27="",Y$9=""),"",IF(SUMIFS($C$6:$V$6,$C$5:$V$5,Y$9,$C27:$V27,"&lt;&gt;")=0,"",SUMIFS($C27:$V27,$C$5:$V$5,Y$9)/SUMIFS($C$6:$V$6,$C$5:$V$5,Y$9,$C27:$V27,"&lt;&gt;")))</f>
        <v>0.71</v>
      </c>
      <c r="Z27" s="6">
        <f>IF(OR($A27="",Z$9=""),"",IF(SUMIFS($C$6:$V$6,$C$5:$V$5,Z$9,$C27:$V27,"&lt;&gt;")=0,"",SUMIFS($C27:$V27,$C$5:$V$5,Z$9)/SUMIFS($C$6:$V$6,$C$5:$V$5,Z$9,$C27:$V27,"&lt;&gt;")))</f>
        <v>0.71</v>
      </c>
      <c r="AA27" s="6">
        <f>IF(OR($A27="",AA$9=""),"",IF(SUMIFS($C$6:$V$6,$C$5:$V$5,AA$9,$C27:$V27,"&lt;&gt;")=0,"",SUMIFS($C27:$V27,$C$5:$V$5,AA$9)/SUMIFS($C$6:$V$6,$C$5:$V$5,AA$9,$C27:$V27,"&lt;&gt;")))</f>
        <v/>
      </c>
      <c r="AB27" s="6">
        <f>IF($A27="","",IF((IF(W27="",0,N(Setup!$B$10))+IF(X27="",0,N(Setup!$B$11))+IF(Y27="",0,N(Setup!$B$12))+IF(Z27="",0,N(Setup!$B$13))+IF(AA27="",0,N(Setup!$B$14)))=0,"",(N(W27)*N(Setup!$B$10)+N(X27)*N(Setup!$B$11)+N(Y27)*N(Setup!$B$12)+N(Z27)*N(Setup!$B$13)+N(AA27)*N(Setup!$B$14))/(IF(W27="",0,N(Setup!$B$10))+IF(X27="",0,N(Setup!$B$11))+IF(Y27="",0,N(Setup!$B$12))+IF(Z27="",0,N(Setup!$B$13))+IF(AA27="",0,N(Setup!$B$14)))))</f>
        <v>0.71</v>
      </c>
      <c r="AC27" s="8" t="str">
        <f>IF(OR($A27="",AB27=""),"",IF(AB27&gt;=Setup!$E$10,Setup!$D$10,IF(AB27&gt;=Setup!$E$11,Setup!$D$11,IF(AB27&gt;=Setup!$E$12,Setup!$D$12,IF(AB27&gt;=Setup!$E$13,Setup!$D$13,IF(AB27&gt;=Setup!$E$14,Setup!$D$14,""))))))</f>
        <v>C</v>
      </c>
      <c r="AD27" s="9">
        <f>IF($A27="","",COUNTIFS($C$4:$V$4,"?*",$C$7:$V$7,"&lt;="&amp;TODAY(),$C27:$V27,""))</f>
        <v>0</v>
      </c>
      <c r="AE27" s="9">
        <f>IF(AB27="","",COUNTIF($AB$10:$AB$49,"&lt;"&amp;AB27)+COUNTIF($AB$10:AB27,AB27))</f>
        <v>6</v>
      </c>
    </row>
    <row r="28" spans="1:31" ht="2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6">
        <f>IF(OR($A28="",W$9=""),"",IF(SUMIFS($C$6:$V$6,$C$5:$V$5,W$9,$C28:$V28,"&lt;&gt;")=0,"",SUMIFS($C28:$V28,$C$5:$V$5,W$9)/SUMIFS($C$6:$V$6,$C$5:$V$5,W$9,$C28:$V28,"&lt;&gt;")))</f>
        <v/>
      </c>
      <c r="X28" s="6">
        <f>IF(OR($A28="",X$9=""),"",IF(SUMIFS($C$6:$V$6,$C$5:$V$5,X$9,$C28:$V28,"&lt;&gt;")=0,"",SUMIFS($C28:$V28,$C$5:$V$5,X$9)/SUMIFS($C$6:$V$6,$C$5:$V$5,X$9,$C28:$V28,"&lt;&gt;")))</f>
        <v/>
      </c>
      <c r="Y28" s="6">
        <f>IF(OR($A28="",Y$9=""),"",IF(SUMIFS($C$6:$V$6,$C$5:$V$5,Y$9,$C28:$V28,"&lt;&gt;")=0,"",SUMIFS($C28:$V28,$C$5:$V$5,Y$9)/SUMIFS($C$6:$V$6,$C$5:$V$5,Y$9,$C28:$V28,"&lt;&gt;")))</f>
        <v/>
      </c>
      <c r="Z28" s="6">
        <f>IF(OR($A28="",Z$9=""),"",IF(SUMIFS($C$6:$V$6,$C$5:$V$5,Z$9,$C28:$V28,"&lt;&gt;")=0,"",SUMIFS($C28:$V28,$C$5:$V$5,Z$9)/SUMIFS($C$6:$V$6,$C$5:$V$5,Z$9,$C28:$V28,"&lt;&gt;")))</f>
        <v/>
      </c>
      <c r="AA28" s="6">
        <f>IF(OR($A28="",AA$9=""),"",IF(SUMIFS($C$6:$V$6,$C$5:$V$5,AA$9,$C28:$V28,"&lt;&gt;")=0,"",SUMIFS($C28:$V28,$C$5:$V$5,AA$9)/SUMIFS($C$6:$V$6,$C$5:$V$5,AA$9,$C28:$V28,"&lt;&gt;")))</f>
        <v/>
      </c>
      <c r="AB28" s="6">
        <f>IF($A28="","",IF((IF(W28="",0,N(Setup!$B$10))+IF(X28="",0,N(Setup!$B$11))+IF(Y28="",0,N(Setup!$B$12))+IF(Z28="",0,N(Setup!$B$13))+IF(AA28="",0,N(Setup!$B$14)))=0,"",(N(W28)*N(Setup!$B$10)+N(X28)*N(Setup!$B$11)+N(Y28)*N(Setup!$B$12)+N(Z28)*N(Setup!$B$13)+N(AA28)*N(Setup!$B$14))/(IF(W28="",0,N(Setup!$B$10))+IF(X28="",0,N(Setup!$B$11))+IF(Y28="",0,N(Setup!$B$12))+IF(Z28="",0,N(Setup!$B$13))+IF(AA28="",0,N(Setup!$B$14)))))</f>
        <v/>
      </c>
      <c r="AC28" s="8">
        <f>IF(OR($A28="",AB28=""),"",IF(AB28&gt;=Setup!$E$10,Setup!$D$10,IF(AB28&gt;=Setup!$E$11,Setup!$D$11,IF(AB28&gt;=Setup!$E$12,Setup!$D$12,IF(AB28&gt;=Setup!$E$13,Setup!$D$13,IF(AB28&gt;=Setup!$E$14,Setup!$D$14,""))))))</f>
        <v/>
      </c>
      <c r="AD28" s="9">
        <f>IF($A28="","",COUNTIFS($C$4:$V$4,"?*",$C$7:$V$7,"&lt;="&amp;TODAY(),$C28:$V28,""))</f>
        <v/>
      </c>
      <c r="AE28" s="9">
        <f>IF(AB28="","",COUNTIF($AB$10:$AB$49,"&lt;"&amp;AB28)+COUNTIF($AB$10:AB28,AB28))</f>
        <v/>
      </c>
    </row>
    <row r="29" spans="1:31" ht="2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6">
        <f>IF(OR($A29="",W$9=""),"",IF(SUMIFS($C$6:$V$6,$C$5:$V$5,W$9,$C29:$V29,"&lt;&gt;")=0,"",SUMIFS($C29:$V29,$C$5:$V$5,W$9)/SUMIFS($C$6:$V$6,$C$5:$V$5,W$9,$C29:$V29,"&lt;&gt;")))</f>
        <v/>
      </c>
      <c r="X29" s="6">
        <f>IF(OR($A29="",X$9=""),"",IF(SUMIFS($C$6:$V$6,$C$5:$V$5,X$9,$C29:$V29,"&lt;&gt;")=0,"",SUMIFS($C29:$V29,$C$5:$V$5,X$9)/SUMIFS($C$6:$V$6,$C$5:$V$5,X$9,$C29:$V29,"&lt;&gt;")))</f>
        <v/>
      </c>
      <c r="Y29" s="6">
        <f>IF(OR($A29="",Y$9=""),"",IF(SUMIFS($C$6:$V$6,$C$5:$V$5,Y$9,$C29:$V29,"&lt;&gt;")=0,"",SUMIFS($C29:$V29,$C$5:$V$5,Y$9)/SUMIFS($C$6:$V$6,$C$5:$V$5,Y$9,$C29:$V29,"&lt;&gt;")))</f>
        <v/>
      </c>
      <c r="Z29" s="6">
        <f>IF(OR($A29="",Z$9=""),"",IF(SUMIFS($C$6:$V$6,$C$5:$V$5,Z$9,$C29:$V29,"&lt;&gt;")=0,"",SUMIFS($C29:$V29,$C$5:$V$5,Z$9)/SUMIFS($C$6:$V$6,$C$5:$V$5,Z$9,$C29:$V29,"&lt;&gt;")))</f>
        <v/>
      </c>
      <c r="AA29" s="6">
        <f>IF(OR($A29="",AA$9=""),"",IF(SUMIFS($C$6:$V$6,$C$5:$V$5,AA$9,$C29:$V29,"&lt;&gt;")=0,"",SUMIFS($C29:$V29,$C$5:$V$5,AA$9)/SUMIFS($C$6:$V$6,$C$5:$V$5,AA$9,$C29:$V29,"&lt;&gt;")))</f>
        <v/>
      </c>
      <c r="AB29" s="6">
        <f>IF($A29="","",IF((IF(W29="",0,N(Setup!$B$10))+IF(X29="",0,N(Setup!$B$11))+IF(Y29="",0,N(Setup!$B$12))+IF(Z29="",0,N(Setup!$B$13))+IF(AA29="",0,N(Setup!$B$14)))=0,"",(N(W29)*N(Setup!$B$10)+N(X29)*N(Setup!$B$11)+N(Y29)*N(Setup!$B$12)+N(Z29)*N(Setup!$B$13)+N(AA29)*N(Setup!$B$14))/(IF(W29="",0,N(Setup!$B$10))+IF(X29="",0,N(Setup!$B$11))+IF(Y29="",0,N(Setup!$B$12))+IF(Z29="",0,N(Setup!$B$13))+IF(AA29="",0,N(Setup!$B$14)))))</f>
        <v/>
      </c>
      <c r="AC29" s="8">
        <f>IF(OR($A29="",AB29=""),"",IF(AB29&gt;=Setup!$E$10,Setup!$D$10,IF(AB29&gt;=Setup!$E$11,Setup!$D$11,IF(AB29&gt;=Setup!$E$12,Setup!$D$12,IF(AB29&gt;=Setup!$E$13,Setup!$D$13,IF(AB29&gt;=Setup!$E$14,Setup!$D$14,""))))))</f>
        <v/>
      </c>
      <c r="AD29" s="9">
        <f>IF($A29="","",COUNTIFS($C$4:$V$4,"?*",$C$7:$V$7,"&lt;="&amp;TODAY(),$C29:$V29,""))</f>
        <v/>
      </c>
      <c r="AE29" s="9">
        <f>IF(AB29="","",COUNTIF($AB$10:$AB$49,"&lt;"&amp;AB29)+COUNTIF($AB$10:AB29,AB29))</f>
        <v/>
      </c>
    </row>
    <row r="30" spans="1:31" ht="21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6">
        <f>IF(OR($A30="",W$9=""),"",IF(SUMIFS($C$6:$V$6,$C$5:$V$5,W$9,$C30:$V30,"&lt;&gt;")=0,"",SUMIFS($C30:$V30,$C$5:$V$5,W$9)/SUMIFS($C$6:$V$6,$C$5:$V$5,W$9,$C30:$V30,"&lt;&gt;")))</f>
        <v/>
      </c>
      <c r="X30" s="6">
        <f>IF(OR($A30="",X$9=""),"",IF(SUMIFS($C$6:$V$6,$C$5:$V$5,X$9,$C30:$V30,"&lt;&gt;")=0,"",SUMIFS($C30:$V30,$C$5:$V$5,X$9)/SUMIFS($C$6:$V$6,$C$5:$V$5,X$9,$C30:$V30,"&lt;&gt;")))</f>
        <v/>
      </c>
      <c r="Y30" s="6">
        <f>IF(OR($A30="",Y$9=""),"",IF(SUMIFS($C$6:$V$6,$C$5:$V$5,Y$9,$C30:$V30,"&lt;&gt;")=0,"",SUMIFS($C30:$V30,$C$5:$V$5,Y$9)/SUMIFS($C$6:$V$6,$C$5:$V$5,Y$9,$C30:$V30,"&lt;&gt;")))</f>
        <v/>
      </c>
      <c r="Z30" s="6">
        <f>IF(OR($A30="",Z$9=""),"",IF(SUMIFS($C$6:$V$6,$C$5:$V$5,Z$9,$C30:$V30,"&lt;&gt;")=0,"",SUMIFS($C30:$V30,$C$5:$V$5,Z$9)/SUMIFS($C$6:$V$6,$C$5:$V$5,Z$9,$C30:$V30,"&lt;&gt;")))</f>
        <v/>
      </c>
      <c r="AA30" s="6">
        <f>IF(OR($A30="",AA$9=""),"",IF(SUMIFS($C$6:$V$6,$C$5:$V$5,AA$9,$C30:$V30,"&lt;&gt;")=0,"",SUMIFS($C30:$V30,$C$5:$V$5,AA$9)/SUMIFS($C$6:$V$6,$C$5:$V$5,AA$9,$C30:$V30,"&lt;&gt;")))</f>
        <v/>
      </c>
      <c r="AB30" s="6">
        <f>IF($A30="","",IF((IF(W30="",0,N(Setup!$B$10))+IF(X30="",0,N(Setup!$B$11))+IF(Y30="",0,N(Setup!$B$12))+IF(Z30="",0,N(Setup!$B$13))+IF(AA30="",0,N(Setup!$B$14)))=0,"",(N(W30)*N(Setup!$B$10)+N(X30)*N(Setup!$B$11)+N(Y30)*N(Setup!$B$12)+N(Z30)*N(Setup!$B$13)+N(AA30)*N(Setup!$B$14))/(IF(W30="",0,N(Setup!$B$10))+IF(X30="",0,N(Setup!$B$11))+IF(Y30="",0,N(Setup!$B$12))+IF(Z30="",0,N(Setup!$B$13))+IF(AA30="",0,N(Setup!$B$14)))))</f>
        <v/>
      </c>
      <c r="AC30" s="8">
        <f>IF(OR($A30="",AB30=""),"",IF(AB30&gt;=Setup!$E$10,Setup!$D$10,IF(AB30&gt;=Setup!$E$11,Setup!$D$11,IF(AB30&gt;=Setup!$E$12,Setup!$D$12,IF(AB30&gt;=Setup!$E$13,Setup!$D$13,IF(AB30&gt;=Setup!$E$14,Setup!$D$14,""))))))</f>
        <v/>
      </c>
      <c r="AD30" s="9">
        <f>IF($A30="","",COUNTIFS($C$4:$V$4,"?*",$C$7:$V$7,"&lt;="&amp;TODAY(),$C30:$V30,""))</f>
        <v/>
      </c>
      <c r="AE30" s="9">
        <f>IF(AB30="","",COUNTIF($AB$10:$AB$49,"&lt;"&amp;AB30)+COUNTIF($AB$10:AB30,AB30))</f>
        <v/>
      </c>
    </row>
    <row r="31" spans="1:31" ht="21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6">
        <f>IF(OR($A31="",W$9=""),"",IF(SUMIFS($C$6:$V$6,$C$5:$V$5,W$9,$C31:$V31,"&lt;&gt;")=0,"",SUMIFS($C31:$V31,$C$5:$V$5,W$9)/SUMIFS($C$6:$V$6,$C$5:$V$5,W$9,$C31:$V31,"&lt;&gt;")))</f>
        <v/>
      </c>
      <c r="X31" s="6">
        <f>IF(OR($A31="",X$9=""),"",IF(SUMIFS($C$6:$V$6,$C$5:$V$5,X$9,$C31:$V31,"&lt;&gt;")=0,"",SUMIFS($C31:$V31,$C$5:$V$5,X$9)/SUMIFS($C$6:$V$6,$C$5:$V$5,X$9,$C31:$V31,"&lt;&gt;")))</f>
        <v/>
      </c>
      <c r="Y31" s="6">
        <f>IF(OR($A31="",Y$9=""),"",IF(SUMIFS($C$6:$V$6,$C$5:$V$5,Y$9,$C31:$V31,"&lt;&gt;")=0,"",SUMIFS($C31:$V31,$C$5:$V$5,Y$9)/SUMIFS($C$6:$V$6,$C$5:$V$5,Y$9,$C31:$V31,"&lt;&gt;")))</f>
        <v/>
      </c>
      <c r="Z31" s="6">
        <f>IF(OR($A31="",Z$9=""),"",IF(SUMIFS($C$6:$V$6,$C$5:$V$5,Z$9,$C31:$V31,"&lt;&gt;")=0,"",SUMIFS($C31:$V31,$C$5:$V$5,Z$9)/SUMIFS($C$6:$V$6,$C$5:$V$5,Z$9,$C31:$V31,"&lt;&gt;")))</f>
        <v/>
      </c>
      <c r="AA31" s="6">
        <f>IF(OR($A31="",AA$9=""),"",IF(SUMIFS($C$6:$V$6,$C$5:$V$5,AA$9,$C31:$V31,"&lt;&gt;")=0,"",SUMIFS($C31:$V31,$C$5:$V$5,AA$9)/SUMIFS($C$6:$V$6,$C$5:$V$5,AA$9,$C31:$V31,"&lt;&gt;")))</f>
        <v/>
      </c>
      <c r="AB31" s="6">
        <f>IF($A31="","",IF((IF(W31="",0,N(Setup!$B$10))+IF(X31="",0,N(Setup!$B$11))+IF(Y31="",0,N(Setup!$B$12))+IF(Z31="",0,N(Setup!$B$13))+IF(AA31="",0,N(Setup!$B$14)))=0,"",(N(W31)*N(Setup!$B$10)+N(X31)*N(Setup!$B$11)+N(Y31)*N(Setup!$B$12)+N(Z31)*N(Setup!$B$13)+N(AA31)*N(Setup!$B$14))/(IF(W31="",0,N(Setup!$B$10))+IF(X31="",0,N(Setup!$B$11))+IF(Y31="",0,N(Setup!$B$12))+IF(Z31="",0,N(Setup!$B$13))+IF(AA31="",0,N(Setup!$B$14)))))</f>
        <v/>
      </c>
      <c r="AC31" s="8">
        <f>IF(OR($A31="",AB31=""),"",IF(AB31&gt;=Setup!$E$10,Setup!$D$10,IF(AB31&gt;=Setup!$E$11,Setup!$D$11,IF(AB31&gt;=Setup!$E$12,Setup!$D$12,IF(AB31&gt;=Setup!$E$13,Setup!$D$13,IF(AB31&gt;=Setup!$E$14,Setup!$D$14,""))))))</f>
        <v/>
      </c>
      <c r="AD31" s="9">
        <f>IF($A31="","",COUNTIFS($C$4:$V$4,"?*",$C$7:$V$7,"&lt;="&amp;TODAY(),$C31:$V31,""))</f>
        <v/>
      </c>
      <c r="AE31" s="9">
        <f>IF(AB31="","",COUNTIF($AB$10:$AB$49,"&lt;"&amp;AB31)+COUNTIF($AB$10:AB31,AB31))</f>
        <v/>
      </c>
    </row>
    <row r="32" spans="1:31" ht="21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6">
        <f>IF(OR($A32="",W$9=""),"",IF(SUMIFS($C$6:$V$6,$C$5:$V$5,W$9,$C32:$V32,"&lt;&gt;")=0,"",SUMIFS($C32:$V32,$C$5:$V$5,W$9)/SUMIFS($C$6:$V$6,$C$5:$V$5,W$9,$C32:$V32,"&lt;&gt;")))</f>
        <v/>
      </c>
      <c r="X32" s="6">
        <f>IF(OR($A32="",X$9=""),"",IF(SUMIFS($C$6:$V$6,$C$5:$V$5,X$9,$C32:$V32,"&lt;&gt;")=0,"",SUMIFS($C32:$V32,$C$5:$V$5,X$9)/SUMIFS($C$6:$V$6,$C$5:$V$5,X$9,$C32:$V32,"&lt;&gt;")))</f>
        <v/>
      </c>
      <c r="Y32" s="6">
        <f>IF(OR($A32="",Y$9=""),"",IF(SUMIFS($C$6:$V$6,$C$5:$V$5,Y$9,$C32:$V32,"&lt;&gt;")=0,"",SUMIFS($C32:$V32,$C$5:$V$5,Y$9)/SUMIFS($C$6:$V$6,$C$5:$V$5,Y$9,$C32:$V32,"&lt;&gt;")))</f>
        <v/>
      </c>
      <c r="Z32" s="6">
        <f>IF(OR($A32="",Z$9=""),"",IF(SUMIFS($C$6:$V$6,$C$5:$V$5,Z$9,$C32:$V32,"&lt;&gt;")=0,"",SUMIFS($C32:$V32,$C$5:$V$5,Z$9)/SUMIFS($C$6:$V$6,$C$5:$V$5,Z$9,$C32:$V32,"&lt;&gt;")))</f>
        <v/>
      </c>
      <c r="AA32" s="6">
        <f>IF(OR($A32="",AA$9=""),"",IF(SUMIFS($C$6:$V$6,$C$5:$V$5,AA$9,$C32:$V32,"&lt;&gt;")=0,"",SUMIFS($C32:$V32,$C$5:$V$5,AA$9)/SUMIFS($C$6:$V$6,$C$5:$V$5,AA$9,$C32:$V32,"&lt;&gt;")))</f>
        <v/>
      </c>
      <c r="AB32" s="6">
        <f>IF($A32="","",IF((IF(W32="",0,N(Setup!$B$10))+IF(X32="",0,N(Setup!$B$11))+IF(Y32="",0,N(Setup!$B$12))+IF(Z32="",0,N(Setup!$B$13))+IF(AA32="",0,N(Setup!$B$14)))=0,"",(N(W32)*N(Setup!$B$10)+N(X32)*N(Setup!$B$11)+N(Y32)*N(Setup!$B$12)+N(Z32)*N(Setup!$B$13)+N(AA32)*N(Setup!$B$14))/(IF(W32="",0,N(Setup!$B$10))+IF(X32="",0,N(Setup!$B$11))+IF(Y32="",0,N(Setup!$B$12))+IF(Z32="",0,N(Setup!$B$13))+IF(AA32="",0,N(Setup!$B$14)))))</f>
        <v/>
      </c>
      <c r="AC32" s="8">
        <f>IF(OR($A32="",AB32=""),"",IF(AB32&gt;=Setup!$E$10,Setup!$D$10,IF(AB32&gt;=Setup!$E$11,Setup!$D$11,IF(AB32&gt;=Setup!$E$12,Setup!$D$12,IF(AB32&gt;=Setup!$E$13,Setup!$D$13,IF(AB32&gt;=Setup!$E$14,Setup!$D$14,""))))))</f>
        <v/>
      </c>
      <c r="AD32" s="9">
        <f>IF($A32="","",COUNTIFS($C$4:$V$4,"?*",$C$7:$V$7,"&lt;="&amp;TODAY(),$C32:$V32,""))</f>
        <v/>
      </c>
      <c r="AE32" s="9">
        <f>IF(AB32="","",COUNTIF($AB$10:$AB$49,"&lt;"&amp;AB32)+COUNTIF($AB$10:AB32,AB32))</f>
        <v/>
      </c>
    </row>
    <row r="33" spans="1:31" ht="2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6">
        <f>IF(OR($A33="",W$9=""),"",IF(SUMIFS($C$6:$V$6,$C$5:$V$5,W$9,$C33:$V33,"&lt;&gt;")=0,"",SUMIFS($C33:$V33,$C$5:$V$5,W$9)/SUMIFS($C$6:$V$6,$C$5:$V$5,W$9,$C33:$V33,"&lt;&gt;")))</f>
        <v/>
      </c>
      <c r="X33" s="6">
        <f>IF(OR($A33="",X$9=""),"",IF(SUMIFS($C$6:$V$6,$C$5:$V$5,X$9,$C33:$V33,"&lt;&gt;")=0,"",SUMIFS($C33:$V33,$C$5:$V$5,X$9)/SUMIFS($C$6:$V$6,$C$5:$V$5,X$9,$C33:$V33,"&lt;&gt;")))</f>
        <v/>
      </c>
      <c r="Y33" s="6">
        <f>IF(OR($A33="",Y$9=""),"",IF(SUMIFS($C$6:$V$6,$C$5:$V$5,Y$9,$C33:$V33,"&lt;&gt;")=0,"",SUMIFS($C33:$V33,$C$5:$V$5,Y$9)/SUMIFS($C$6:$V$6,$C$5:$V$5,Y$9,$C33:$V33,"&lt;&gt;")))</f>
        <v/>
      </c>
      <c r="Z33" s="6">
        <f>IF(OR($A33="",Z$9=""),"",IF(SUMIFS($C$6:$V$6,$C$5:$V$5,Z$9,$C33:$V33,"&lt;&gt;")=0,"",SUMIFS($C33:$V33,$C$5:$V$5,Z$9)/SUMIFS($C$6:$V$6,$C$5:$V$5,Z$9,$C33:$V33,"&lt;&gt;")))</f>
        <v/>
      </c>
      <c r="AA33" s="6">
        <f>IF(OR($A33="",AA$9=""),"",IF(SUMIFS($C$6:$V$6,$C$5:$V$5,AA$9,$C33:$V33,"&lt;&gt;")=0,"",SUMIFS($C33:$V33,$C$5:$V$5,AA$9)/SUMIFS($C$6:$V$6,$C$5:$V$5,AA$9,$C33:$V33,"&lt;&gt;")))</f>
        <v/>
      </c>
      <c r="AB33" s="6">
        <f>IF($A33="","",IF((IF(W33="",0,N(Setup!$B$10))+IF(X33="",0,N(Setup!$B$11))+IF(Y33="",0,N(Setup!$B$12))+IF(Z33="",0,N(Setup!$B$13))+IF(AA33="",0,N(Setup!$B$14)))=0,"",(N(W33)*N(Setup!$B$10)+N(X33)*N(Setup!$B$11)+N(Y33)*N(Setup!$B$12)+N(Z33)*N(Setup!$B$13)+N(AA33)*N(Setup!$B$14))/(IF(W33="",0,N(Setup!$B$10))+IF(X33="",0,N(Setup!$B$11))+IF(Y33="",0,N(Setup!$B$12))+IF(Z33="",0,N(Setup!$B$13))+IF(AA33="",0,N(Setup!$B$14)))))</f>
        <v/>
      </c>
      <c r="AC33" s="8">
        <f>IF(OR($A33="",AB33=""),"",IF(AB33&gt;=Setup!$E$10,Setup!$D$10,IF(AB33&gt;=Setup!$E$11,Setup!$D$11,IF(AB33&gt;=Setup!$E$12,Setup!$D$12,IF(AB33&gt;=Setup!$E$13,Setup!$D$13,IF(AB33&gt;=Setup!$E$14,Setup!$D$14,""))))))</f>
        <v/>
      </c>
      <c r="AD33" s="9">
        <f>IF($A33="","",COUNTIFS($C$4:$V$4,"?*",$C$7:$V$7,"&lt;="&amp;TODAY(),$C33:$V33,""))</f>
        <v/>
      </c>
      <c r="AE33" s="9">
        <f>IF(AB33="","",COUNTIF($AB$10:$AB$49,"&lt;"&amp;AB33)+COUNTIF($AB$10:AB33,AB33))</f>
        <v/>
      </c>
    </row>
    <row r="34" spans="1:31" ht="21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6">
        <f>IF(OR($A34="",W$9=""),"",IF(SUMIFS($C$6:$V$6,$C$5:$V$5,W$9,$C34:$V34,"&lt;&gt;")=0,"",SUMIFS($C34:$V34,$C$5:$V$5,W$9)/SUMIFS($C$6:$V$6,$C$5:$V$5,W$9,$C34:$V34,"&lt;&gt;")))</f>
        <v/>
      </c>
      <c r="X34" s="6">
        <f>IF(OR($A34="",X$9=""),"",IF(SUMIFS($C$6:$V$6,$C$5:$V$5,X$9,$C34:$V34,"&lt;&gt;")=0,"",SUMIFS($C34:$V34,$C$5:$V$5,X$9)/SUMIFS($C$6:$V$6,$C$5:$V$5,X$9,$C34:$V34,"&lt;&gt;")))</f>
        <v/>
      </c>
      <c r="Y34" s="6">
        <f>IF(OR($A34="",Y$9=""),"",IF(SUMIFS($C$6:$V$6,$C$5:$V$5,Y$9,$C34:$V34,"&lt;&gt;")=0,"",SUMIFS($C34:$V34,$C$5:$V$5,Y$9)/SUMIFS($C$6:$V$6,$C$5:$V$5,Y$9,$C34:$V34,"&lt;&gt;")))</f>
        <v/>
      </c>
      <c r="Z34" s="6">
        <f>IF(OR($A34="",Z$9=""),"",IF(SUMIFS($C$6:$V$6,$C$5:$V$5,Z$9,$C34:$V34,"&lt;&gt;")=0,"",SUMIFS($C34:$V34,$C$5:$V$5,Z$9)/SUMIFS($C$6:$V$6,$C$5:$V$5,Z$9,$C34:$V34,"&lt;&gt;")))</f>
        <v/>
      </c>
      <c r="AA34" s="6">
        <f>IF(OR($A34="",AA$9=""),"",IF(SUMIFS($C$6:$V$6,$C$5:$V$5,AA$9,$C34:$V34,"&lt;&gt;")=0,"",SUMIFS($C34:$V34,$C$5:$V$5,AA$9)/SUMIFS($C$6:$V$6,$C$5:$V$5,AA$9,$C34:$V34,"&lt;&gt;")))</f>
        <v/>
      </c>
      <c r="AB34" s="6">
        <f>IF($A34="","",IF((IF(W34="",0,N(Setup!$B$10))+IF(X34="",0,N(Setup!$B$11))+IF(Y34="",0,N(Setup!$B$12))+IF(Z34="",0,N(Setup!$B$13))+IF(AA34="",0,N(Setup!$B$14)))=0,"",(N(W34)*N(Setup!$B$10)+N(X34)*N(Setup!$B$11)+N(Y34)*N(Setup!$B$12)+N(Z34)*N(Setup!$B$13)+N(AA34)*N(Setup!$B$14))/(IF(W34="",0,N(Setup!$B$10))+IF(X34="",0,N(Setup!$B$11))+IF(Y34="",0,N(Setup!$B$12))+IF(Z34="",0,N(Setup!$B$13))+IF(AA34="",0,N(Setup!$B$14)))))</f>
        <v/>
      </c>
      <c r="AC34" s="8">
        <f>IF(OR($A34="",AB34=""),"",IF(AB34&gt;=Setup!$E$10,Setup!$D$10,IF(AB34&gt;=Setup!$E$11,Setup!$D$11,IF(AB34&gt;=Setup!$E$12,Setup!$D$12,IF(AB34&gt;=Setup!$E$13,Setup!$D$13,IF(AB34&gt;=Setup!$E$14,Setup!$D$14,""))))))</f>
        <v/>
      </c>
      <c r="AD34" s="9">
        <f>IF($A34="","",COUNTIFS($C$4:$V$4,"?*",$C$7:$V$7,"&lt;="&amp;TODAY(),$C34:$V34,""))</f>
        <v/>
      </c>
      <c r="AE34" s="9">
        <f>IF(AB34="","",COUNTIF($AB$10:$AB$49,"&lt;"&amp;AB34)+COUNTIF($AB$10:AB34,AB34))</f>
        <v/>
      </c>
    </row>
    <row r="35" spans="1:31" ht="21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6">
        <f>IF(OR($A35="",W$9=""),"",IF(SUMIFS($C$6:$V$6,$C$5:$V$5,W$9,$C35:$V35,"&lt;&gt;")=0,"",SUMIFS($C35:$V35,$C$5:$V$5,W$9)/SUMIFS($C$6:$V$6,$C$5:$V$5,W$9,$C35:$V35,"&lt;&gt;")))</f>
        <v/>
      </c>
      <c r="X35" s="6">
        <f>IF(OR($A35="",X$9=""),"",IF(SUMIFS($C$6:$V$6,$C$5:$V$5,X$9,$C35:$V35,"&lt;&gt;")=0,"",SUMIFS($C35:$V35,$C$5:$V$5,X$9)/SUMIFS($C$6:$V$6,$C$5:$V$5,X$9,$C35:$V35,"&lt;&gt;")))</f>
        <v/>
      </c>
      <c r="Y35" s="6">
        <f>IF(OR($A35="",Y$9=""),"",IF(SUMIFS($C$6:$V$6,$C$5:$V$5,Y$9,$C35:$V35,"&lt;&gt;")=0,"",SUMIFS($C35:$V35,$C$5:$V$5,Y$9)/SUMIFS($C$6:$V$6,$C$5:$V$5,Y$9,$C35:$V35,"&lt;&gt;")))</f>
        <v/>
      </c>
      <c r="Z35" s="6">
        <f>IF(OR($A35="",Z$9=""),"",IF(SUMIFS($C$6:$V$6,$C$5:$V$5,Z$9,$C35:$V35,"&lt;&gt;")=0,"",SUMIFS($C35:$V35,$C$5:$V$5,Z$9)/SUMIFS($C$6:$V$6,$C$5:$V$5,Z$9,$C35:$V35,"&lt;&gt;")))</f>
        <v/>
      </c>
      <c r="AA35" s="6">
        <f>IF(OR($A35="",AA$9=""),"",IF(SUMIFS($C$6:$V$6,$C$5:$V$5,AA$9,$C35:$V35,"&lt;&gt;")=0,"",SUMIFS($C35:$V35,$C$5:$V$5,AA$9)/SUMIFS($C$6:$V$6,$C$5:$V$5,AA$9,$C35:$V35,"&lt;&gt;")))</f>
        <v/>
      </c>
      <c r="AB35" s="6">
        <f>IF($A35="","",IF((IF(W35="",0,N(Setup!$B$10))+IF(X35="",0,N(Setup!$B$11))+IF(Y35="",0,N(Setup!$B$12))+IF(Z35="",0,N(Setup!$B$13))+IF(AA35="",0,N(Setup!$B$14)))=0,"",(N(W35)*N(Setup!$B$10)+N(X35)*N(Setup!$B$11)+N(Y35)*N(Setup!$B$12)+N(Z35)*N(Setup!$B$13)+N(AA35)*N(Setup!$B$14))/(IF(W35="",0,N(Setup!$B$10))+IF(X35="",0,N(Setup!$B$11))+IF(Y35="",0,N(Setup!$B$12))+IF(Z35="",0,N(Setup!$B$13))+IF(AA35="",0,N(Setup!$B$14)))))</f>
        <v/>
      </c>
      <c r="AC35" s="8">
        <f>IF(OR($A35="",AB35=""),"",IF(AB35&gt;=Setup!$E$10,Setup!$D$10,IF(AB35&gt;=Setup!$E$11,Setup!$D$11,IF(AB35&gt;=Setup!$E$12,Setup!$D$12,IF(AB35&gt;=Setup!$E$13,Setup!$D$13,IF(AB35&gt;=Setup!$E$14,Setup!$D$14,""))))))</f>
        <v/>
      </c>
      <c r="AD35" s="9">
        <f>IF($A35="","",COUNTIFS($C$4:$V$4,"?*",$C$7:$V$7,"&lt;="&amp;TODAY(),$C35:$V35,""))</f>
        <v/>
      </c>
      <c r="AE35" s="9">
        <f>IF(AB35="","",COUNTIF($AB$10:$AB$49,"&lt;"&amp;AB35)+COUNTIF($AB$10:AB35,AB35))</f>
        <v/>
      </c>
    </row>
    <row r="36" spans="1:31" ht="21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6">
        <f>IF(OR($A36="",W$9=""),"",IF(SUMIFS($C$6:$V$6,$C$5:$V$5,W$9,$C36:$V36,"&lt;&gt;")=0,"",SUMIFS($C36:$V36,$C$5:$V$5,W$9)/SUMIFS($C$6:$V$6,$C$5:$V$5,W$9,$C36:$V36,"&lt;&gt;")))</f>
        <v/>
      </c>
      <c r="X36" s="6">
        <f>IF(OR($A36="",X$9=""),"",IF(SUMIFS($C$6:$V$6,$C$5:$V$5,X$9,$C36:$V36,"&lt;&gt;")=0,"",SUMIFS($C36:$V36,$C$5:$V$5,X$9)/SUMIFS($C$6:$V$6,$C$5:$V$5,X$9,$C36:$V36,"&lt;&gt;")))</f>
        <v/>
      </c>
      <c r="Y36" s="6">
        <f>IF(OR($A36="",Y$9=""),"",IF(SUMIFS($C$6:$V$6,$C$5:$V$5,Y$9,$C36:$V36,"&lt;&gt;")=0,"",SUMIFS($C36:$V36,$C$5:$V$5,Y$9)/SUMIFS($C$6:$V$6,$C$5:$V$5,Y$9,$C36:$V36,"&lt;&gt;")))</f>
        <v/>
      </c>
      <c r="Z36" s="6">
        <f>IF(OR($A36="",Z$9=""),"",IF(SUMIFS($C$6:$V$6,$C$5:$V$5,Z$9,$C36:$V36,"&lt;&gt;")=0,"",SUMIFS($C36:$V36,$C$5:$V$5,Z$9)/SUMIFS($C$6:$V$6,$C$5:$V$5,Z$9,$C36:$V36,"&lt;&gt;")))</f>
        <v/>
      </c>
      <c r="AA36" s="6">
        <f>IF(OR($A36="",AA$9=""),"",IF(SUMIFS($C$6:$V$6,$C$5:$V$5,AA$9,$C36:$V36,"&lt;&gt;")=0,"",SUMIFS($C36:$V36,$C$5:$V$5,AA$9)/SUMIFS($C$6:$V$6,$C$5:$V$5,AA$9,$C36:$V36,"&lt;&gt;")))</f>
        <v/>
      </c>
      <c r="AB36" s="6">
        <f>IF($A36="","",IF((IF(W36="",0,N(Setup!$B$10))+IF(X36="",0,N(Setup!$B$11))+IF(Y36="",0,N(Setup!$B$12))+IF(Z36="",0,N(Setup!$B$13))+IF(AA36="",0,N(Setup!$B$14)))=0,"",(N(W36)*N(Setup!$B$10)+N(X36)*N(Setup!$B$11)+N(Y36)*N(Setup!$B$12)+N(Z36)*N(Setup!$B$13)+N(AA36)*N(Setup!$B$14))/(IF(W36="",0,N(Setup!$B$10))+IF(X36="",0,N(Setup!$B$11))+IF(Y36="",0,N(Setup!$B$12))+IF(Z36="",0,N(Setup!$B$13))+IF(AA36="",0,N(Setup!$B$14)))))</f>
        <v/>
      </c>
      <c r="AC36" s="8">
        <f>IF(OR($A36="",AB36=""),"",IF(AB36&gt;=Setup!$E$10,Setup!$D$10,IF(AB36&gt;=Setup!$E$11,Setup!$D$11,IF(AB36&gt;=Setup!$E$12,Setup!$D$12,IF(AB36&gt;=Setup!$E$13,Setup!$D$13,IF(AB36&gt;=Setup!$E$14,Setup!$D$14,""))))))</f>
        <v/>
      </c>
      <c r="AD36" s="9">
        <f>IF($A36="","",COUNTIFS($C$4:$V$4,"?*",$C$7:$V$7,"&lt;="&amp;TODAY(),$C36:$V36,""))</f>
        <v/>
      </c>
      <c r="AE36" s="9">
        <f>IF(AB36="","",COUNTIF($AB$10:$AB$49,"&lt;"&amp;AB36)+COUNTIF($AB$10:AB36,AB36))</f>
        <v/>
      </c>
    </row>
    <row r="37" spans="1:31" ht="21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6">
        <f>IF(OR($A37="",W$9=""),"",IF(SUMIFS($C$6:$V$6,$C$5:$V$5,W$9,$C37:$V37,"&lt;&gt;")=0,"",SUMIFS($C37:$V37,$C$5:$V$5,W$9)/SUMIFS($C$6:$V$6,$C$5:$V$5,W$9,$C37:$V37,"&lt;&gt;")))</f>
        <v/>
      </c>
      <c r="X37" s="6">
        <f>IF(OR($A37="",X$9=""),"",IF(SUMIFS($C$6:$V$6,$C$5:$V$5,X$9,$C37:$V37,"&lt;&gt;")=0,"",SUMIFS($C37:$V37,$C$5:$V$5,X$9)/SUMIFS($C$6:$V$6,$C$5:$V$5,X$9,$C37:$V37,"&lt;&gt;")))</f>
        <v/>
      </c>
      <c r="Y37" s="6">
        <f>IF(OR($A37="",Y$9=""),"",IF(SUMIFS($C$6:$V$6,$C$5:$V$5,Y$9,$C37:$V37,"&lt;&gt;")=0,"",SUMIFS($C37:$V37,$C$5:$V$5,Y$9)/SUMIFS($C$6:$V$6,$C$5:$V$5,Y$9,$C37:$V37,"&lt;&gt;")))</f>
        <v/>
      </c>
      <c r="Z37" s="6">
        <f>IF(OR($A37="",Z$9=""),"",IF(SUMIFS($C$6:$V$6,$C$5:$V$5,Z$9,$C37:$V37,"&lt;&gt;")=0,"",SUMIFS($C37:$V37,$C$5:$V$5,Z$9)/SUMIFS($C$6:$V$6,$C$5:$V$5,Z$9,$C37:$V37,"&lt;&gt;")))</f>
        <v/>
      </c>
      <c r="AA37" s="6">
        <f>IF(OR($A37="",AA$9=""),"",IF(SUMIFS($C$6:$V$6,$C$5:$V$5,AA$9,$C37:$V37,"&lt;&gt;")=0,"",SUMIFS($C37:$V37,$C$5:$V$5,AA$9)/SUMIFS($C$6:$V$6,$C$5:$V$5,AA$9,$C37:$V37,"&lt;&gt;")))</f>
        <v/>
      </c>
      <c r="AB37" s="6">
        <f>IF($A37="","",IF((IF(W37="",0,N(Setup!$B$10))+IF(X37="",0,N(Setup!$B$11))+IF(Y37="",0,N(Setup!$B$12))+IF(Z37="",0,N(Setup!$B$13))+IF(AA37="",0,N(Setup!$B$14)))=0,"",(N(W37)*N(Setup!$B$10)+N(X37)*N(Setup!$B$11)+N(Y37)*N(Setup!$B$12)+N(Z37)*N(Setup!$B$13)+N(AA37)*N(Setup!$B$14))/(IF(W37="",0,N(Setup!$B$10))+IF(X37="",0,N(Setup!$B$11))+IF(Y37="",0,N(Setup!$B$12))+IF(Z37="",0,N(Setup!$B$13))+IF(AA37="",0,N(Setup!$B$14)))))</f>
        <v/>
      </c>
      <c r="AC37" s="8">
        <f>IF(OR($A37="",AB37=""),"",IF(AB37&gt;=Setup!$E$10,Setup!$D$10,IF(AB37&gt;=Setup!$E$11,Setup!$D$11,IF(AB37&gt;=Setup!$E$12,Setup!$D$12,IF(AB37&gt;=Setup!$E$13,Setup!$D$13,IF(AB37&gt;=Setup!$E$14,Setup!$D$14,""))))))</f>
        <v/>
      </c>
      <c r="AD37" s="9">
        <f>IF($A37="","",COUNTIFS($C$4:$V$4,"?*",$C$7:$V$7,"&lt;="&amp;TODAY(),$C37:$V37,""))</f>
        <v/>
      </c>
      <c r="AE37" s="9">
        <f>IF(AB37="","",COUNTIF($AB$10:$AB$49,"&lt;"&amp;AB37)+COUNTIF($AB$10:AB37,AB37))</f>
        <v/>
      </c>
    </row>
    <row r="38" spans="1:31" ht="21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6">
        <f>IF(OR($A38="",W$9=""),"",IF(SUMIFS($C$6:$V$6,$C$5:$V$5,W$9,$C38:$V38,"&lt;&gt;")=0,"",SUMIFS($C38:$V38,$C$5:$V$5,W$9)/SUMIFS($C$6:$V$6,$C$5:$V$5,W$9,$C38:$V38,"&lt;&gt;")))</f>
        <v/>
      </c>
      <c r="X38" s="6">
        <f>IF(OR($A38="",X$9=""),"",IF(SUMIFS($C$6:$V$6,$C$5:$V$5,X$9,$C38:$V38,"&lt;&gt;")=0,"",SUMIFS($C38:$V38,$C$5:$V$5,X$9)/SUMIFS($C$6:$V$6,$C$5:$V$5,X$9,$C38:$V38,"&lt;&gt;")))</f>
        <v/>
      </c>
      <c r="Y38" s="6">
        <f>IF(OR($A38="",Y$9=""),"",IF(SUMIFS($C$6:$V$6,$C$5:$V$5,Y$9,$C38:$V38,"&lt;&gt;")=0,"",SUMIFS($C38:$V38,$C$5:$V$5,Y$9)/SUMIFS($C$6:$V$6,$C$5:$V$5,Y$9,$C38:$V38,"&lt;&gt;")))</f>
        <v/>
      </c>
      <c r="Z38" s="6">
        <f>IF(OR($A38="",Z$9=""),"",IF(SUMIFS($C$6:$V$6,$C$5:$V$5,Z$9,$C38:$V38,"&lt;&gt;")=0,"",SUMIFS($C38:$V38,$C$5:$V$5,Z$9)/SUMIFS($C$6:$V$6,$C$5:$V$5,Z$9,$C38:$V38,"&lt;&gt;")))</f>
        <v/>
      </c>
      <c r="AA38" s="6">
        <f>IF(OR($A38="",AA$9=""),"",IF(SUMIFS($C$6:$V$6,$C$5:$V$5,AA$9,$C38:$V38,"&lt;&gt;")=0,"",SUMIFS($C38:$V38,$C$5:$V$5,AA$9)/SUMIFS($C$6:$V$6,$C$5:$V$5,AA$9,$C38:$V38,"&lt;&gt;")))</f>
        <v/>
      </c>
      <c r="AB38" s="6">
        <f>IF($A38="","",IF((IF(W38="",0,N(Setup!$B$10))+IF(X38="",0,N(Setup!$B$11))+IF(Y38="",0,N(Setup!$B$12))+IF(Z38="",0,N(Setup!$B$13))+IF(AA38="",0,N(Setup!$B$14)))=0,"",(N(W38)*N(Setup!$B$10)+N(X38)*N(Setup!$B$11)+N(Y38)*N(Setup!$B$12)+N(Z38)*N(Setup!$B$13)+N(AA38)*N(Setup!$B$14))/(IF(W38="",0,N(Setup!$B$10))+IF(X38="",0,N(Setup!$B$11))+IF(Y38="",0,N(Setup!$B$12))+IF(Z38="",0,N(Setup!$B$13))+IF(AA38="",0,N(Setup!$B$14)))))</f>
        <v/>
      </c>
      <c r="AC38" s="8">
        <f>IF(OR($A38="",AB38=""),"",IF(AB38&gt;=Setup!$E$10,Setup!$D$10,IF(AB38&gt;=Setup!$E$11,Setup!$D$11,IF(AB38&gt;=Setup!$E$12,Setup!$D$12,IF(AB38&gt;=Setup!$E$13,Setup!$D$13,IF(AB38&gt;=Setup!$E$14,Setup!$D$14,""))))))</f>
        <v/>
      </c>
      <c r="AD38" s="9">
        <f>IF($A38="","",COUNTIFS($C$4:$V$4,"?*",$C$7:$V$7,"&lt;="&amp;TODAY(),$C38:$V38,""))</f>
        <v/>
      </c>
      <c r="AE38" s="9">
        <f>IF(AB38="","",COUNTIF($AB$10:$AB$49,"&lt;"&amp;AB38)+COUNTIF($AB$10:AB38,AB38))</f>
        <v/>
      </c>
    </row>
    <row r="39" spans="1:31" ht="2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6">
        <f>IF(OR($A39="",W$9=""),"",IF(SUMIFS($C$6:$V$6,$C$5:$V$5,W$9,$C39:$V39,"&lt;&gt;")=0,"",SUMIFS($C39:$V39,$C$5:$V$5,W$9)/SUMIFS($C$6:$V$6,$C$5:$V$5,W$9,$C39:$V39,"&lt;&gt;")))</f>
        <v/>
      </c>
      <c r="X39" s="6">
        <f>IF(OR($A39="",X$9=""),"",IF(SUMIFS($C$6:$V$6,$C$5:$V$5,X$9,$C39:$V39,"&lt;&gt;")=0,"",SUMIFS($C39:$V39,$C$5:$V$5,X$9)/SUMIFS($C$6:$V$6,$C$5:$V$5,X$9,$C39:$V39,"&lt;&gt;")))</f>
        <v/>
      </c>
      <c r="Y39" s="6">
        <f>IF(OR($A39="",Y$9=""),"",IF(SUMIFS($C$6:$V$6,$C$5:$V$5,Y$9,$C39:$V39,"&lt;&gt;")=0,"",SUMIFS($C39:$V39,$C$5:$V$5,Y$9)/SUMIFS($C$6:$V$6,$C$5:$V$5,Y$9,$C39:$V39,"&lt;&gt;")))</f>
        <v/>
      </c>
      <c r="Z39" s="6">
        <f>IF(OR($A39="",Z$9=""),"",IF(SUMIFS($C$6:$V$6,$C$5:$V$5,Z$9,$C39:$V39,"&lt;&gt;")=0,"",SUMIFS($C39:$V39,$C$5:$V$5,Z$9)/SUMIFS($C$6:$V$6,$C$5:$V$5,Z$9,$C39:$V39,"&lt;&gt;")))</f>
        <v/>
      </c>
      <c r="AA39" s="6">
        <f>IF(OR($A39="",AA$9=""),"",IF(SUMIFS($C$6:$V$6,$C$5:$V$5,AA$9,$C39:$V39,"&lt;&gt;")=0,"",SUMIFS($C39:$V39,$C$5:$V$5,AA$9)/SUMIFS($C$6:$V$6,$C$5:$V$5,AA$9,$C39:$V39,"&lt;&gt;")))</f>
        <v/>
      </c>
      <c r="AB39" s="6">
        <f>IF($A39="","",IF((IF(W39="",0,N(Setup!$B$10))+IF(X39="",0,N(Setup!$B$11))+IF(Y39="",0,N(Setup!$B$12))+IF(Z39="",0,N(Setup!$B$13))+IF(AA39="",0,N(Setup!$B$14)))=0,"",(N(W39)*N(Setup!$B$10)+N(X39)*N(Setup!$B$11)+N(Y39)*N(Setup!$B$12)+N(Z39)*N(Setup!$B$13)+N(AA39)*N(Setup!$B$14))/(IF(W39="",0,N(Setup!$B$10))+IF(X39="",0,N(Setup!$B$11))+IF(Y39="",0,N(Setup!$B$12))+IF(Z39="",0,N(Setup!$B$13))+IF(AA39="",0,N(Setup!$B$14)))))</f>
        <v/>
      </c>
      <c r="AC39" s="8">
        <f>IF(OR($A39="",AB39=""),"",IF(AB39&gt;=Setup!$E$10,Setup!$D$10,IF(AB39&gt;=Setup!$E$11,Setup!$D$11,IF(AB39&gt;=Setup!$E$12,Setup!$D$12,IF(AB39&gt;=Setup!$E$13,Setup!$D$13,IF(AB39&gt;=Setup!$E$14,Setup!$D$14,""))))))</f>
        <v/>
      </c>
      <c r="AD39" s="9">
        <f>IF($A39="","",COUNTIFS($C$4:$V$4,"?*",$C$7:$V$7,"&lt;="&amp;TODAY(),$C39:$V39,""))</f>
        <v/>
      </c>
      <c r="AE39" s="9">
        <f>IF(AB39="","",COUNTIF($AB$10:$AB$49,"&lt;"&amp;AB39)+COUNTIF($AB$10:AB39,AB39))</f>
        <v/>
      </c>
    </row>
    <row r="40" spans="1:31" ht="21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6">
        <f>IF(OR($A40="",W$9=""),"",IF(SUMIFS($C$6:$V$6,$C$5:$V$5,W$9,$C40:$V40,"&lt;&gt;")=0,"",SUMIFS($C40:$V40,$C$5:$V$5,W$9)/SUMIFS($C$6:$V$6,$C$5:$V$5,W$9,$C40:$V40,"&lt;&gt;")))</f>
        <v/>
      </c>
      <c r="X40" s="6">
        <f>IF(OR($A40="",X$9=""),"",IF(SUMIFS($C$6:$V$6,$C$5:$V$5,X$9,$C40:$V40,"&lt;&gt;")=0,"",SUMIFS($C40:$V40,$C$5:$V$5,X$9)/SUMIFS($C$6:$V$6,$C$5:$V$5,X$9,$C40:$V40,"&lt;&gt;")))</f>
        <v/>
      </c>
      <c r="Y40" s="6">
        <f>IF(OR($A40="",Y$9=""),"",IF(SUMIFS($C$6:$V$6,$C$5:$V$5,Y$9,$C40:$V40,"&lt;&gt;")=0,"",SUMIFS($C40:$V40,$C$5:$V$5,Y$9)/SUMIFS($C$6:$V$6,$C$5:$V$5,Y$9,$C40:$V40,"&lt;&gt;")))</f>
        <v/>
      </c>
      <c r="Z40" s="6">
        <f>IF(OR($A40="",Z$9=""),"",IF(SUMIFS($C$6:$V$6,$C$5:$V$5,Z$9,$C40:$V40,"&lt;&gt;")=0,"",SUMIFS($C40:$V40,$C$5:$V$5,Z$9)/SUMIFS($C$6:$V$6,$C$5:$V$5,Z$9,$C40:$V40,"&lt;&gt;")))</f>
        <v/>
      </c>
      <c r="AA40" s="6">
        <f>IF(OR($A40="",AA$9=""),"",IF(SUMIFS($C$6:$V$6,$C$5:$V$5,AA$9,$C40:$V40,"&lt;&gt;")=0,"",SUMIFS($C40:$V40,$C$5:$V$5,AA$9)/SUMIFS($C$6:$V$6,$C$5:$V$5,AA$9,$C40:$V40,"&lt;&gt;")))</f>
        <v/>
      </c>
      <c r="AB40" s="6">
        <f>IF($A40="","",IF((IF(W40="",0,N(Setup!$B$10))+IF(X40="",0,N(Setup!$B$11))+IF(Y40="",0,N(Setup!$B$12))+IF(Z40="",0,N(Setup!$B$13))+IF(AA40="",0,N(Setup!$B$14)))=0,"",(N(W40)*N(Setup!$B$10)+N(X40)*N(Setup!$B$11)+N(Y40)*N(Setup!$B$12)+N(Z40)*N(Setup!$B$13)+N(AA40)*N(Setup!$B$14))/(IF(W40="",0,N(Setup!$B$10))+IF(X40="",0,N(Setup!$B$11))+IF(Y40="",0,N(Setup!$B$12))+IF(Z40="",0,N(Setup!$B$13))+IF(AA40="",0,N(Setup!$B$14)))))</f>
        <v/>
      </c>
      <c r="AC40" s="8">
        <f>IF(OR($A40="",AB40=""),"",IF(AB40&gt;=Setup!$E$10,Setup!$D$10,IF(AB40&gt;=Setup!$E$11,Setup!$D$11,IF(AB40&gt;=Setup!$E$12,Setup!$D$12,IF(AB40&gt;=Setup!$E$13,Setup!$D$13,IF(AB40&gt;=Setup!$E$14,Setup!$D$14,""))))))</f>
        <v/>
      </c>
      <c r="AD40" s="9">
        <f>IF($A40="","",COUNTIFS($C$4:$V$4,"?*",$C$7:$V$7,"&lt;="&amp;TODAY(),$C40:$V40,""))</f>
        <v/>
      </c>
      <c r="AE40" s="9">
        <f>IF(AB40="","",COUNTIF($AB$10:$AB$49,"&lt;"&amp;AB40)+COUNTIF($AB$10:AB40,AB40))</f>
        <v/>
      </c>
    </row>
    <row r="41" spans="1:31" ht="2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6">
        <f>IF(OR($A41="",W$9=""),"",IF(SUMIFS($C$6:$V$6,$C$5:$V$5,W$9,$C41:$V41,"&lt;&gt;")=0,"",SUMIFS($C41:$V41,$C$5:$V$5,W$9)/SUMIFS($C$6:$V$6,$C$5:$V$5,W$9,$C41:$V41,"&lt;&gt;")))</f>
        <v/>
      </c>
      <c r="X41" s="6">
        <f>IF(OR($A41="",X$9=""),"",IF(SUMIFS($C$6:$V$6,$C$5:$V$5,X$9,$C41:$V41,"&lt;&gt;")=0,"",SUMIFS($C41:$V41,$C$5:$V$5,X$9)/SUMIFS($C$6:$V$6,$C$5:$V$5,X$9,$C41:$V41,"&lt;&gt;")))</f>
        <v/>
      </c>
      <c r="Y41" s="6">
        <f>IF(OR($A41="",Y$9=""),"",IF(SUMIFS($C$6:$V$6,$C$5:$V$5,Y$9,$C41:$V41,"&lt;&gt;")=0,"",SUMIFS($C41:$V41,$C$5:$V$5,Y$9)/SUMIFS($C$6:$V$6,$C$5:$V$5,Y$9,$C41:$V41,"&lt;&gt;")))</f>
        <v/>
      </c>
      <c r="Z41" s="6">
        <f>IF(OR($A41="",Z$9=""),"",IF(SUMIFS($C$6:$V$6,$C$5:$V$5,Z$9,$C41:$V41,"&lt;&gt;")=0,"",SUMIFS($C41:$V41,$C$5:$V$5,Z$9)/SUMIFS($C$6:$V$6,$C$5:$V$5,Z$9,$C41:$V41,"&lt;&gt;")))</f>
        <v/>
      </c>
      <c r="AA41" s="6">
        <f>IF(OR($A41="",AA$9=""),"",IF(SUMIFS($C$6:$V$6,$C$5:$V$5,AA$9,$C41:$V41,"&lt;&gt;")=0,"",SUMIFS($C41:$V41,$C$5:$V$5,AA$9)/SUMIFS($C$6:$V$6,$C$5:$V$5,AA$9,$C41:$V41,"&lt;&gt;")))</f>
        <v/>
      </c>
      <c r="AB41" s="6">
        <f>IF($A41="","",IF((IF(W41="",0,N(Setup!$B$10))+IF(X41="",0,N(Setup!$B$11))+IF(Y41="",0,N(Setup!$B$12))+IF(Z41="",0,N(Setup!$B$13))+IF(AA41="",0,N(Setup!$B$14)))=0,"",(N(W41)*N(Setup!$B$10)+N(X41)*N(Setup!$B$11)+N(Y41)*N(Setup!$B$12)+N(Z41)*N(Setup!$B$13)+N(AA41)*N(Setup!$B$14))/(IF(W41="",0,N(Setup!$B$10))+IF(X41="",0,N(Setup!$B$11))+IF(Y41="",0,N(Setup!$B$12))+IF(Z41="",0,N(Setup!$B$13))+IF(AA41="",0,N(Setup!$B$14)))))</f>
        <v/>
      </c>
      <c r="AC41" s="8">
        <f>IF(OR($A41="",AB41=""),"",IF(AB41&gt;=Setup!$E$10,Setup!$D$10,IF(AB41&gt;=Setup!$E$11,Setup!$D$11,IF(AB41&gt;=Setup!$E$12,Setup!$D$12,IF(AB41&gt;=Setup!$E$13,Setup!$D$13,IF(AB41&gt;=Setup!$E$14,Setup!$D$14,""))))))</f>
        <v/>
      </c>
      <c r="AD41" s="9">
        <f>IF($A41="","",COUNTIFS($C$4:$V$4,"?*",$C$7:$V$7,"&lt;="&amp;TODAY(),$C41:$V41,""))</f>
        <v/>
      </c>
      <c r="AE41" s="9">
        <f>IF(AB41="","",COUNTIF($AB$10:$AB$49,"&lt;"&amp;AB41)+COUNTIF($AB$10:AB41,AB41))</f>
        <v/>
      </c>
    </row>
    <row r="42" spans="1:31" ht="2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6">
        <f>IF(OR($A42="",W$9=""),"",IF(SUMIFS($C$6:$V$6,$C$5:$V$5,W$9,$C42:$V42,"&lt;&gt;")=0,"",SUMIFS($C42:$V42,$C$5:$V$5,W$9)/SUMIFS($C$6:$V$6,$C$5:$V$5,W$9,$C42:$V42,"&lt;&gt;")))</f>
        <v/>
      </c>
      <c r="X42" s="6">
        <f>IF(OR($A42="",X$9=""),"",IF(SUMIFS($C$6:$V$6,$C$5:$V$5,X$9,$C42:$V42,"&lt;&gt;")=0,"",SUMIFS($C42:$V42,$C$5:$V$5,X$9)/SUMIFS($C$6:$V$6,$C$5:$V$5,X$9,$C42:$V42,"&lt;&gt;")))</f>
        <v/>
      </c>
      <c r="Y42" s="6">
        <f>IF(OR($A42="",Y$9=""),"",IF(SUMIFS($C$6:$V$6,$C$5:$V$5,Y$9,$C42:$V42,"&lt;&gt;")=0,"",SUMIFS($C42:$V42,$C$5:$V$5,Y$9)/SUMIFS($C$6:$V$6,$C$5:$V$5,Y$9,$C42:$V42,"&lt;&gt;")))</f>
        <v/>
      </c>
      <c r="Z42" s="6">
        <f>IF(OR($A42="",Z$9=""),"",IF(SUMIFS($C$6:$V$6,$C$5:$V$5,Z$9,$C42:$V42,"&lt;&gt;")=0,"",SUMIFS($C42:$V42,$C$5:$V$5,Z$9)/SUMIFS($C$6:$V$6,$C$5:$V$5,Z$9,$C42:$V42,"&lt;&gt;")))</f>
        <v/>
      </c>
      <c r="AA42" s="6">
        <f>IF(OR($A42="",AA$9=""),"",IF(SUMIFS($C$6:$V$6,$C$5:$V$5,AA$9,$C42:$V42,"&lt;&gt;")=0,"",SUMIFS($C42:$V42,$C$5:$V$5,AA$9)/SUMIFS($C$6:$V$6,$C$5:$V$5,AA$9,$C42:$V42,"&lt;&gt;")))</f>
        <v/>
      </c>
      <c r="AB42" s="6">
        <f>IF($A42="","",IF((IF(W42="",0,N(Setup!$B$10))+IF(X42="",0,N(Setup!$B$11))+IF(Y42="",0,N(Setup!$B$12))+IF(Z42="",0,N(Setup!$B$13))+IF(AA42="",0,N(Setup!$B$14)))=0,"",(N(W42)*N(Setup!$B$10)+N(X42)*N(Setup!$B$11)+N(Y42)*N(Setup!$B$12)+N(Z42)*N(Setup!$B$13)+N(AA42)*N(Setup!$B$14))/(IF(W42="",0,N(Setup!$B$10))+IF(X42="",0,N(Setup!$B$11))+IF(Y42="",0,N(Setup!$B$12))+IF(Z42="",0,N(Setup!$B$13))+IF(AA42="",0,N(Setup!$B$14)))))</f>
        <v/>
      </c>
      <c r="AC42" s="8">
        <f>IF(OR($A42="",AB42=""),"",IF(AB42&gt;=Setup!$E$10,Setup!$D$10,IF(AB42&gt;=Setup!$E$11,Setup!$D$11,IF(AB42&gt;=Setup!$E$12,Setup!$D$12,IF(AB42&gt;=Setup!$E$13,Setup!$D$13,IF(AB42&gt;=Setup!$E$14,Setup!$D$14,""))))))</f>
        <v/>
      </c>
      <c r="AD42" s="9">
        <f>IF($A42="","",COUNTIFS($C$4:$V$4,"?*",$C$7:$V$7,"&lt;="&amp;TODAY(),$C42:$V42,""))</f>
        <v/>
      </c>
      <c r="AE42" s="9">
        <f>IF(AB42="","",COUNTIF($AB$10:$AB$49,"&lt;"&amp;AB42)+COUNTIF($AB$10:AB42,AB42))</f>
        <v/>
      </c>
    </row>
    <row r="43" spans="1:31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6">
        <f>IF(OR($A43="",W$9=""),"",IF(SUMIFS($C$6:$V$6,$C$5:$V$5,W$9,$C43:$V43,"&lt;&gt;")=0,"",SUMIFS($C43:$V43,$C$5:$V$5,W$9)/SUMIFS($C$6:$V$6,$C$5:$V$5,W$9,$C43:$V43,"&lt;&gt;")))</f>
        <v/>
      </c>
      <c r="X43" s="6">
        <f>IF(OR($A43="",X$9=""),"",IF(SUMIFS($C$6:$V$6,$C$5:$V$5,X$9,$C43:$V43,"&lt;&gt;")=0,"",SUMIFS($C43:$V43,$C$5:$V$5,X$9)/SUMIFS($C$6:$V$6,$C$5:$V$5,X$9,$C43:$V43,"&lt;&gt;")))</f>
        <v/>
      </c>
      <c r="Y43" s="6">
        <f>IF(OR($A43="",Y$9=""),"",IF(SUMIFS($C$6:$V$6,$C$5:$V$5,Y$9,$C43:$V43,"&lt;&gt;")=0,"",SUMIFS($C43:$V43,$C$5:$V$5,Y$9)/SUMIFS($C$6:$V$6,$C$5:$V$5,Y$9,$C43:$V43,"&lt;&gt;")))</f>
        <v/>
      </c>
      <c r="Z43" s="6">
        <f>IF(OR($A43="",Z$9=""),"",IF(SUMIFS($C$6:$V$6,$C$5:$V$5,Z$9,$C43:$V43,"&lt;&gt;")=0,"",SUMIFS($C43:$V43,$C$5:$V$5,Z$9)/SUMIFS($C$6:$V$6,$C$5:$V$5,Z$9,$C43:$V43,"&lt;&gt;")))</f>
        <v/>
      </c>
      <c r="AA43" s="6">
        <f>IF(OR($A43="",AA$9=""),"",IF(SUMIFS($C$6:$V$6,$C$5:$V$5,AA$9,$C43:$V43,"&lt;&gt;")=0,"",SUMIFS($C43:$V43,$C$5:$V$5,AA$9)/SUMIFS($C$6:$V$6,$C$5:$V$5,AA$9,$C43:$V43,"&lt;&gt;")))</f>
        <v/>
      </c>
      <c r="AB43" s="6">
        <f>IF($A43="","",IF((IF(W43="",0,N(Setup!$B$10))+IF(X43="",0,N(Setup!$B$11))+IF(Y43="",0,N(Setup!$B$12))+IF(Z43="",0,N(Setup!$B$13))+IF(AA43="",0,N(Setup!$B$14)))=0,"",(N(W43)*N(Setup!$B$10)+N(X43)*N(Setup!$B$11)+N(Y43)*N(Setup!$B$12)+N(Z43)*N(Setup!$B$13)+N(AA43)*N(Setup!$B$14))/(IF(W43="",0,N(Setup!$B$10))+IF(X43="",0,N(Setup!$B$11))+IF(Y43="",0,N(Setup!$B$12))+IF(Z43="",0,N(Setup!$B$13))+IF(AA43="",0,N(Setup!$B$14)))))</f>
        <v/>
      </c>
      <c r="AC43" s="8">
        <f>IF(OR($A43="",AB43=""),"",IF(AB43&gt;=Setup!$E$10,Setup!$D$10,IF(AB43&gt;=Setup!$E$11,Setup!$D$11,IF(AB43&gt;=Setup!$E$12,Setup!$D$12,IF(AB43&gt;=Setup!$E$13,Setup!$D$13,IF(AB43&gt;=Setup!$E$14,Setup!$D$14,""))))))</f>
        <v/>
      </c>
      <c r="AD43" s="9">
        <f>IF($A43="","",COUNTIFS($C$4:$V$4,"?*",$C$7:$V$7,"&lt;="&amp;TODAY(),$C43:$V43,""))</f>
        <v/>
      </c>
      <c r="AE43" s="9">
        <f>IF(AB43="","",COUNTIF($AB$10:$AB$49,"&lt;"&amp;AB43)+COUNTIF($AB$10:AB43,AB43))</f>
        <v/>
      </c>
    </row>
    <row r="44" spans="1:31" ht="2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6">
        <f>IF(OR($A44="",W$9=""),"",IF(SUMIFS($C$6:$V$6,$C$5:$V$5,W$9,$C44:$V44,"&lt;&gt;")=0,"",SUMIFS($C44:$V44,$C$5:$V$5,W$9)/SUMIFS($C$6:$V$6,$C$5:$V$5,W$9,$C44:$V44,"&lt;&gt;")))</f>
        <v/>
      </c>
      <c r="X44" s="6">
        <f>IF(OR($A44="",X$9=""),"",IF(SUMIFS($C$6:$V$6,$C$5:$V$5,X$9,$C44:$V44,"&lt;&gt;")=0,"",SUMIFS($C44:$V44,$C$5:$V$5,X$9)/SUMIFS($C$6:$V$6,$C$5:$V$5,X$9,$C44:$V44,"&lt;&gt;")))</f>
        <v/>
      </c>
      <c r="Y44" s="6">
        <f>IF(OR($A44="",Y$9=""),"",IF(SUMIFS($C$6:$V$6,$C$5:$V$5,Y$9,$C44:$V44,"&lt;&gt;")=0,"",SUMIFS($C44:$V44,$C$5:$V$5,Y$9)/SUMIFS($C$6:$V$6,$C$5:$V$5,Y$9,$C44:$V44,"&lt;&gt;")))</f>
        <v/>
      </c>
      <c r="Z44" s="6">
        <f>IF(OR($A44="",Z$9=""),"",IF(SUMIFS($C$6:$V$6,$C$5:$V$5,Z$9,$C44:$V44,"&lt;&gt;")=0,"",SUMIFS($C44:$V44,$C$5:$V$5,Z$9)/SUMIFS($C$6:$V$6,$C$5:$V$5,Z$9,$C44:$V44,"&lt;&gt;")))</f>
        <v/>
      </c>
      <c r="AA44" s="6">
        <f>IF(OR($A44="",AA$9=""),"",IF(SUMIFS($C$6:$V$6,$C$5:$V$5,AA$9,$C44:$V44,"&lt;&gt;")=0,"",SUMIFS($C44:$V44,$C$5:$V$5,AA$9)/SUMIFS($C$6:$V$6,$C$5:$V$5,AA$9,$C44:$V44,"&lt;&gt;")))</f>
        <v/>
      </c>
      <c r="AB44" s="6">
        <f>IF($A44="","",IF((IF(W44="",0,N(Setup!$B$10))+IF(X44="",0,N(Setup!$B$11))+IF(Y44="",0,N(Setup!$B$12))+IF(Z44="",0,N(Setup!$B$13))+IF(AA44="",0,N(Setup!$B$14)))=0,"",(N(W44)*N(Setup!$B$10)+N(X44)*N(Setup!$B$11)+N(Y44)*N(Setup!$B$12)+N(Z44)*N(Setup!$B$13)+N(AA44)*N(Setup!$B$14))/(IF(W44="",0,N(Setup!$B$10))+IF(X44="",0,N(Setup!$B$11))+IF(Y44="",0,N(Setup!$B$12))+IF(Z44="",0,N(Setup!$B$13))+IF(AA44="",0,N(Setup!$B$14)))))</f>
        <v/>
      </c>
      <c r="AC44" s="8">
        <f>IF(OR($A44="",AB44=""),"",IF(AB44&gt;=Setup!$E$10,Setup!$D$10,IF(AB44&gt;=Setup!$E$11,Setup!$D$11,IF(AB44&gt;=Setup!$E$12,Setup!$D$12,IF(AB44&gt;=Setup!$E$13,Setup!$D$13,IF(AB44&gt;=Setup!$E$14,Setup!$D$14,""))))))</f>
        <v/>
      </c>
      <c r="AD44" s="9">
        <f>IF($A44="","",COUNTIFS($C$4:$V$4,"?*",$C$7:$V$7,"&lt;="&amp;TODAY(),$C44:$V44,""))</f>
        <v/>
      </c>
      <c r="AE44" s="9">
        <f>IF(AB44="","",COUNTIF($AB$10:$AB$49,"&lt;"&amp;AB44)+COUNTIF($AB$10:AB44,AB44))</f>
        <v/>
      </c>
    </row>
    <row r="45" spans="1:31" ht="2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6">
        <f>IF(OR($A45="",W$9=""),"",IF(SUMIFS($C$6:$V$6,$C$5:$V$5,W$9,$C45:$V45,"&lt;&gt;")=0,"",SUMIFS($C45:$V45,$C$5:$V$5,W$9)/SUMIFS($C$6:$V$6,$C$5:$V$5,W$9,$C45:$V45,"&lt;&gt;")))</f>
        <v/>
      </c>
      <c r="X45" s="6">
        <f>IF(OR($A45="",X$9=""),"",IF(SUMIFS($C$6:$V$6,$C$5:$V$5,X$9,$C45:$V45,"&lt;&gt;")=0,"",SUMIFS($C45:$V45,$C$5:$V$5,X$9)/SUMIFS($C$6:$V$6,$C$5:$V$5,X$9,$C45:$V45,"&lt;&gt;")))</f>
        <v/>
      </c>
      <c r="Y45" s="6">
        <f>IF(OR($A45="",Y$9=""),"",IF(SUMIFS($C$6:$V$6,$C$5:$V$5,Y$9,$C45:$V45,"&lt;&gt;")=0,"",SUMIFS($C45:$V45,$C$5:$V$5,Y$9)/SUMIFS($C$6:$V$6,$C$5:$V$5,Y$9,$C45:$V45,"&lt;&gt;")))</f>
        <v/>
      </c>
      <c r="Z45" s="6">
        <f>IF(OR($A45="",Z$9=""),"",IF(SUMIFS($C$6:$V$6,$C$5:$V$5,Z$9,$C45:$V45,"&lt;&gt;")=0,"",SUMIFS($C45:$V45,$C$5:$V$5,Z$9)/SUMIFS($C$6:$V$6,$C$5:$V$5,Z$9,$C45:$V45,"&lt;&gt;")))</f>
        <v/>
      </c>
      <c r="AA45" s="6">
        <f>IF(OR($A45="",AA$9=""),"",IF(SUMIFS($C$6:$V$6,$C$5:$V$5,AA$9,$C45:$V45,"&lt;&gt;")=0,"",SUMIFS($C45:$V45,$C$5:$V$5,AA$9)/SUMIFS($C$6:$V$6,$C$5:$V$5,AA$9,$C45:$V45,"&lt;&gt;")))</f>
        <v/>
      </c>
      <c r="AB45" s="6">
        <f>IF($A45="","",IF((IF(W45="",0,N(Setup!$B$10))+IF(X45="",0,N(Setup!$B$11))+IF(Y45="",0,N(Setup!$B$12))+IF(Z45="",0,N(Setup!$B$13))+IF(AA45="",0,N(Setup!$B$14)))=0,"",(N(W45)*N(Setup!$B$10)+N(X45)*N(Setup!$B$11)+N(Y45)*N(Setup!$B$12)+N(Z45)*N(Setup!$B$13)+N(AA45)*N(Setup!$B$14))/(IF(W45="",0,N(Setup!$B$10))+IF(X45="",0,N(Setup!$B$11))+IF(Y45="",0,N(Setup!$B$12))+IF(Z45="",0,N(Setup!$B$13))+IF(AA45="",0,N(Setup!$B$14)))))</f>
        <v/>
      </c>
      <c r="AC45" s="8">
        <f>IF(OR($A45="",AB45=""),"",IF(AB45&gt;=Setup!$E$10,Setup!$D$10,IF(AB45&gt;=Setup!$E$11,Setup!$D$11,IF(AB45&gt;=Setup!$E$12,Setup!$D$12,IF(AB45&gt;=Setup!$E$13,Setup!$D$13,IF(AB45&gt;=Setup!$E$14,Setup!$D$14,""))))))</f>
        <v/>
      </c>
      <c r="AD45" s="9">
        <f>IF($A45="","",COUNTIFS($C$4:$V$4,"?*",$C$7:$V$7,"&lt;="&amp;TODAY(),$C45:$V45,""))</f>
        <v/>
      </c>
      <c r="AE45" s="9">
        <f>IF(AB45="","",COUNTIF($AB$10:$AB$49,"&lt;"&amp;AB45)+COUNTIF($AB$10:AB45,AB45))</f>
        <v/>
      </c>
    </row>
    <row r="46" spans="1:31" ht="2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6">
        <f>IF(OR($A46="",W$9=""),"",IF(SUMIFS($C$6:$V$6,$C$5:$V$5,W$9,$C46:$V46,"&lt;&gt;")=0,"",SUMIFS($C46:$V46,$C$5:$V$5,W$9)/SUMIFS($C$6:$V$6,$C$5:$V$5,W$9,$C46:$V46,"&lt;&gt;")))</f>
        <v/>
      </c>
      <c r="X46" s="6">
        <f>IF(OR($A46="",X$9=""),"",IF(SUMIFS($C$6:$V$6,$C$5:$V$5,X$9,$C46:$V46,"&lt;&gt;")=0,"",SUMIFS($C46:$V46,$C$5:$V$5,X$9)/SUMIFS($C$6:$V$6,$C$5:$V$5,X$9,$C46:$V46,"&lt;&gt;")))</f>
        <v/>
      </c>
      <c r="Y46" s="6">
        <f>IF(OR($A46="",Y$9=""),"",IF(SUMIFS($C$6:$V$6,$C$5:$V$5,Y$9,$C46:$V46,"&lt;&gt;")=0,"",SUMIFS($C46:$V46,$C$5:$V$5,Y$9)/SUMIFS($C$6:$V$6,$C$5:$V$5,Y$9,$C46:$V46,"&lt;&gt;")))</f>
        <v/>
      </c>
      <c r="Z46" s="6">
        <f>IF(OR($A46="",Z$9=""),"",IF(SUMIFS($C$6:$V$6,$C$5:$V$5,Z$9,$C46:$V46,"&lt;&gt;")=0,"",SUMIFS($C46:$V46,$C$5:$V$5,Z$9)/SUMIFS($C$6:$V$6,$C$5:$V$5,Z$9,$C46:$V46,"&lt;&gt;")))</f>
        <v/>
      </c>
      <c r="AA46" s="6">
        <f>IF(OR($A46="",AA$9=""),"",IF(SUMIFS($C$6:$V$6,$C$5:$V$5,AA$9,$C46:$V46,"&lt;&gt;")=0,"",SUMIFS($C46:$V46,$C$5:$V$5,AA$9)/SUMIFS($C$6:$V$6,$C$5:$V$5,AA$9,$C46:$V46,"&lt;&gt;")))</f>
        <v/>
      </c>
      <c r="AB46" s="6">
        <f>IF($A46="","",IF((IF(W46="",0,N(Setup!$B$10))+IF(X46="",0,N(Setup!$B$11))+IF(Y46="",0,N(Setup!$B$12))+IF(Z46="",0,N(Setup!$B$13))+IF(AA46="",0,N(Setup!$B$14)))=0,"",(N(W46)*N(Setup!$B$10)+N(X46)*N(Setup!$B$11)+N(Y46)*N(Setup!$B$12)+N(Z46)*N(Setup!$B$13)+N(AA46)*N(Setup!$B$14))/(IF(W46="",0,N(Setup!$B$10))+IF(X46="",0,N(Setup!$B$11))+IF(Y46="",0,N(Setup!$B$12))+IF(Z46="",0,N(Setup!$B$13))+IF(AA46="",0,N(Setup!$B$14)))))</f>
        <v/>
      </c>
      <c r="AC46" s="8">
        <f>IF(OR($A46="",AB46=""),"",IF(AB46&gt;=Setup!$E$10,Setup!$D$10,IF(AB46&gt;=Setup!$E$11,Setup!$D$11,IF(AB46&gt;=Setup!$E$12,Setup!$D$12,IF(AB46&gt;=Setup!$E$13,Setup!$D$13,IF(AB46&gt;=Setup!$E$14,Setup!$D$14,""))))))</f>
        <v/>
      </c>
      <c r="AD46" s="9">
        <f>IF($A46="","",COUNTIFS($C$4:$V$4,"?*",$C$7:$V$7,"&lt;="&amp;TODAY(),$C46:$V46,""))</f>
        <v/>
      </c>
      <c r="AE46" s="9">
        <f>IF(AB46="","",COUNTIF($AB$10:$AB$49,"&lt;"&amp;AB46)+COUNTIF($AB$10:AB46,AB46))</f>
        <v/>
      </c>
    </row>
    <row r="47" spans="1:31" ht="2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6">
        <f>IF(OR($A47="",W$9=""),"",IF(SUMIFS($C$6:$V$6,$C$5:$V$5,W$9,$C47:$V47,"&lt;&gt;")=0,"",SUMIFS($C47:$V47,$C$5:$V$5,W$9)/SUMIFS($C$6:$V$6,$C$5:$V$5,W$9,$C47:$V47,"&lt;&gt;")))</f>
        <v/>
      </c>
      <c r="X47" s="6">
        <f>IF(OR($A47="",X$9=""),"",IF(SUMIFS($C$6:$V$6,$C$5:$V$5,X$9,$C47:$V47,"&lt;&gt;")=0,"",SUMIFS($C47:$V47,$C$5:$V$5,X$9)/SUMIFS($C$6:$V$6,$C$5:$V$5,X$9,$C47:$V47,"&lt;&gt;")))</f>
        <v/>
      </c>
      <c r="Y47" s="6">
        <f>IF(OR($A47="",Y$9=""),"",IF(SUMIFS($C$6:$V$6,$C$5:$V$5,Y$9,$C47:$V47,"&lt;&gt;")=0,"",SUMIFS($C47:$V47,$C$5:$V$5,Y$9)/SUMIFS($C$6:$V$6,$C$5:$V$5,Y$9,$C47:$V47,"&lt;&gt;")))</f>
        <v/>
      </c>
      <c r="Z47" s="6">
        <f>IF(OR($A47="",Z$9=""),"",IF(SUMIFS($C$6:$V$6,$C$5:$V$5,Z$9,$C47:$V47,"&lt;&gt;")=0,"",SUMIFS($C47:$V47,$C$5:$V$5,Z$9)/SUMIFS($C$6:$V$6,$C$5:$V$5,Z$9,$C47:$V47,"&lt;&gt;")))</f>
        <v/>
      </c>
      <c r="AA47" s="6">
        <f>IF(OR($A47="",AA$9=""),"",IF(SUMIFS($C$6:$V$6,$C$5:$V$5,AA$9,$C47:$V47,"&lt;&gt;")=0,"",SUMIFS($C47:$V47,$C$5:$V$5,AA$9)/SUMIFS($C$6:$V$6,$C$5:$V$5,AA$9,$C47:$V47,"&lt;&gt;")))</f>
        <v/>
      </c>
      <c r="AB47" s="6">
        <f>IF($A47="","",IF((IF(W47="",0,N(Setup!$B$10))+IF(X47="",0,N(Setup!$B$11))+IF(Y47="",0,N(Setup!$B$12))+IF(Z47="",0,N(Setup!$B$13))+IF(AA47="",0,N(Setup!$B$14)))=0,"",(N(W47)*N(Setup!$B$10)+N(X47)*N(Setup!$B$11)+N(Y47)*N(Setup!$B$12)+N(Z47)*N(Setup!$B$13)+N(AA47)*N(Setup!$B$14))/(IF(W47="",0,N(Setup!$B$10))+IF(X47="",0,N(Setup!$B$11))+IF(Y47="",0,N(Setup!$B$12))+IF(Z47="",0,N(Setup!$B$13))+IF(AA47="",0,N(Setup!$B$14)))))</f>
        <v/>
      </c>
      <c r="AC47" s="8">
        <f>IF(OR($A47="",AB47=""),"",IF(AB47&gt;=Setup!$E$10,Setup!$D$10,IF(AB47&gt;=Setup!$E$11,Setup!$D$11,IF(AB47&gt;=Setup!$E$12,Setup!$D$12,IF(AB47&gt;=Setup!$E$13,Setup!$D$13,IF(AB47&gt;=Setup!$E$14,Setup!$D$14,""))))))</f>
        <v/>
      </c>
      <c r="AD47" s="9">
        <f>IF($A47="","",COUNTIFS($C$4:$V$4,"?*",$C$7:$V$7,"&lt;="&amp;TODAY(),$C47:$V47,""))</f>
        <v/>
      </c>
      <c r="AE47" s="9">
        <f>IF(AB47="","",COUNTIF($AB$10:$AB$49,"&lt;"&amp;AB47)+COUNTIF($AB$10:AB47,AB47))</f>
        <v/>
      </c>
    </row>
    <row r="48" spans="1:31" ht="2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6">
        <f>IF(OR($A48="",W$9=""),"",IF(SUMIFS($C$6:$V$6,$C$5:$V$5,W$9,$C48:$V48,"&lt;&gt;")=0,"",SUMIFS($C48:$V48,$C$5:$V$5,W$9)/SUMIFS($C$6:$V$6,$C$5:$V$5,W$9,$C48:$V48,"&lt;&gt;")))</f>
        <v/>
      </c>
      <c r="X48" s="6">
        <f>IF(OR($A48="",X$9=""),"",IF(SUMIFS($C$6:$V$6,$C$5:$V$5,X$9,$C48:$V48,"&lt;&gt;")=0,"",SUMIFS($C48:$V48,$C$5:$V$5,X$9)/SUMIFS($C$6:$V$6,$C$5:$V$5,X$9,$C48:$V48,"&lt;&gt;")))</f>
        <v/>
      </c>
      <c r="Y48" s="6">
        <f>IF(OR($A48="",Y$9=""),"",IF(SUMIFS($C$6:$V$6,$C$5:$V$5,Y$9,$C48:$V48,"&lt;&gt;")=0,"",SUMIFS($C48:$V48,$C$5:$V$5,Y$9)/SUMIFS($C$6:$V$6,$C$5:$V$5,Y$9,$C48:$V48,"&lt;&gt;")))</f>
        <v/>
      </c>
      <c r="Z48" s="6">
        <f>IF(OR($A48="",Z$9=""),"",IF(SUMIFS($C$6:$V$6,$C$5:$V$5,Z$9,$C48:$V48,"&lt;&gt;")=0,"",SUMIFS($C48:$V48,$C$5:$V$5,Z$9)/SUMIFS($C$6:$V$6,$C$5:$V$5,Z$9,$C48:$V48,"&lt;&gt;")))</f>
        <v/>
      </c>
      <c r="AA48" s="6">
        <f>IF(OR($A48="",AA$9=""),"",IF(SUMIFS($C$6:$V$6,$C$5:$V$5,AA$9,$C48:$V48,"&lt;&gt;")=0,"",SUMIFS($C48:$V48,$C$5:$V$5,AA$9)/SUMIFS($C$6:$V$6,$C$5:$V$5,AA$9,$C48:$V48,"&lt;&gt;")))</f>
        <v/>
      </c>
      <c r="AB48" s="6">
        <f>IF($A48="","",IF((IF(W48="",0,N(Setup!$B$10))+IF(X48="",0,N(Setup!$B$11))+IF(Y48="",0,N(Setup!$B$12))+IF(Z48="",0,N(Setup!$B$13))+IF(AA48="",0,N(Setup!$B$14)))=0,"",(N(W48)*N(Setup!$B$10)+N(X48)*N(Setup!$B$11)+N(Y48)*N(Setup!$B$12)+N(Z48)*N(Setup!$B$13)+N(AA48)*N(Setup!$B$14))/(IF(W48="",0,N(Setup!$B$10))+IF(X48="",0,N(Setup!$B$11))+IF(Y48="",0,N(Setup!$B$12))+IF(Z48="",0,N(Setup!$B$13))+IF(AA48="",0,N(Setup!$B$14)))))</f>
        <v/>
      </c>
      <c r="AC48" s="8">
        <f>IF(OR($A48="",AB48=""),"",IF(AB48&gt;=Setup!$E$10,Setup!$D$10,IF(AB48&gt;=Setup!$E$11,Setup!$D$11,IF(AB48&gt;=Setup!$E$12,Setup!$D$12,IF(AB48&gt;=Setup!$E$13,Setup!$D$13,IF(AB48&gt;=Setup!$E$14,Setup!$D$14,""))))))</f>
        <v/>
      </c>
      <c r="AD48" s="9">
        <f>IF($A48="","",COUNTIFS($C$4:$V$4,"?*",$C$7:$V$7,"&lt;="&amp;TODAY(),$C48:$V48,""))</f>
        <v/>
      </c>
      <c r="AE48" s="9">
        <f>IF(AB48="","",COUNTIF($AB$10:$AB$49,"&lt;"&amp;AB48)+COUNTIF($AB$10:AB48,AB48))</f>
        <v/>
      </c>
    </row>
    <row r="49" spans="1:31" ht="2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6">
        <f>IF(OR($A49="",W$9=""),"",IF(SUMIFS($C$6:$V$6,$C$5:$V$5,W$9,$C49:$V49,"&lt;&gt;")=0,"",SUMIFS($C49:$V49,$C$5:$V$5,W$9)/SUMIFS($C$6:$V$6,$C$5:$V$5,W$9,$C49:$V49,"&lt;&gt;")))</f>
        <v/>
      </c>
      <c r="X49" s="6">
        <f>IF(OR($A49="",X$9=""),"",IF(SUMIFS($C$6:$V$6,$C$5:$V$5,X$9,$C49:$V49,"&lt;&gt;")=0,"",SUMIFS($C49:$V49,$C$5:$V$5,X$9)/SUMIFS($C$6:$V$6,$C$5:$V$5,X$9,$C49:$V49,"&lt;&gt;")))</f>
        <v/>
      </c>
      <c r="Y49" s="6">
        <f>IF(OR($A49="",Y$9=""),"",IF(SUMIFS($C$6:$V$6,$C$5:$V$5,Y$9,$C49:$V49,"&lt;&gt;")=0,"",SUMIFS($C49:$V49,$C$5:$V$5,Y$9)/SUMIFS($C$6:$V$6,$C$5:$V$5,Y$9,$C49:$V49,"&lt;&gt;")))</f>
        <v/>
      </c>
      <c r="Z49" s="6">
        <f>IF(OR($A49="",Z$9=""),"",IF(SUMIFS($C$6:$V$6,$C$5:$V$5,Z$9,$C49:$V49,"&lt;&gt;")=0,"",SUMIFS($C49:$V49,$C$5:$V$5,Z$9)/SUMIFS($C$6:$V$6,$C$5:$V$5,Z$9,$C49:$V49,"&lt;&gt;")))</f>
        <v/>
      </c>
      <c r="AA49" s="6">
        <f>IF(OR($A49="",AA$9=""),"",IF(SUMIFS($C$6:$V$6,$C$5:$V$5,AA$9,$C49:$V49,"&lt;&gt;")=0,"",SUMIFS($C49:$V49,$C$5:$V$5,AA$9)/SUMIFS($C$6:$V$6,$C$5:$V$5,AA$9,$C49:$V49,"&lt;&gt;")))</f>
        <v/>
      </c>
      <c r="AB49" s="6">
        <f>IF($A49="","",IF((IF(W49="",0,N(Setup!$B$10))+IF(X49="",0,N(Setup!$B$11))+IF(Y49="",0,N(Setup!$B$12))+IF(Z49="",0,N(Setup!$B$13))+IF(AA49="",0,N(Setup!$B$14)))=0,"",(N(W49)*N(Setup!$B$10)+N(X49)*N(Setup!$B$11)+N(Y49)*N(Setup!$B$12)+N(Z49)*N(Setup!$B$13)+N(AA49)*N(Setup!$B$14))/(IF(W49="",0,N(Setup!$B$10))+IF(X49="",0,N(Setup!$B$11))+IF(Y49="",0,N(Setup!$B$12))+IF(Z49="",0,N(Setup!$B$13))+IF(AA49="",0,N(Setup!$B$14)))))</f>
        <v/>
      </c>
      <c r="AC49" s="8">
        <f>IF(OR($A49="",AB49=""),"",IF(AB49&gt;=Setup!$E$10,Setup!$D$10,IF(AB49&gt;=Setup!$E$11,Setup!$D$11,IF(AB49&gt;=Setup!$E$12,Setup!$D$12,IF(AB49&gt;=Setup!$E$13,Setup!$D$13,IF(AB49&gt;=Setup!$E$14,Setup!$D$14,""))))))</f>
        <v/>
      </c>
      <c r="AD49" s="9">
        <f>IF($A49="","",COUNTIFS($C$4:$V$4,"?*",$C$7:$V$7,"&lt;="&amp;TODAY(),$C49:$V49,""))</f>
        <v/>
      </c>
      <c r="AE49" s="9">
        <f>IF(AB49="","",COUNTIF($AB$10:$AB$49,"&lt;"&amp;AB49)+COUNTIF($AB$10:AB49,AB49))</f>
        <v/>
      </c>
    </row>
  </sheetData>
  <mergeCells count="2">
    <mergeCell ref="A1:V1"/>
    <mergeCell ref="A2:V2"/>
  </mergeCells>
  <conditionalFormatting sqref="AC10:AC49">
    <cfRule type="cellIs" dxfId="1" priority="3" operator="equal">
      <formula>"F"</formula>
    </cfRule>
    <cfRule type="cellIs" dxfId="2" priority="4" operator="equal">
      <formula>"A"</formula>
    </cfRule>
  </conditionalFormatting>
  <conditionalFormatting sqref="AD10:AD49">
    <cfRule type="cellIs" dxfId="0" priority="5" operator="greaterThan">
      <formula>0</formula>
    </cfRule>
  </conditionalFormatting>
  <conditionalFormatting sqref="C10:V49">
    <cfRule type="expression" dxfId="0" priority="1">
      <formula>AND(C$4&lt;&gt;"",$A10&lt;&gt;"",C10="",ISNUMBER(C$7),C$7&lt;=TODAY())</formula>
    </cfRule>
    <cfRule type="expression" dxfId="1" priority="2">
      <formula>AND(ISNUMBER(C10),N(C$6)&gt;0,C10/C$6&lt;Setup!$E$13)</formula>
    </cfRule>
  </conditionalFormatting>
  <dataValidations count="2">
    <dataValidation type="list" errorStyle="warning" allowBlank="1" showInputMessage="1" showErrorMessage="1" errorTitle="Choose a listed value" error="Pick a value from the list. A typed value outside the list is flagged in the check column." sqref="C5:V5">
      <formula1>Categories</formula1>
    </dataValidation>
    <dataValidation type="decimal" operator="greaterThanOrEqual" errorStyle="warning" allowBlank="1" showInputMessage="1" showErrorMessage="1" error="Enter points earned (0 or more)." sqref="C10:V49">
      <formula1>0</formula1>
    </dataValidation>
  </dataValidations>
  <pageMargins left="0.4" right="0.4" top="0.5" bottom="0.5" header="0.3" footer="0.3"/>
  <pageSetup paperSize="1" fitToHeight="0" orientation="landscape"/>
  <headerFooter>
    <oddHeader>&amp;LExcelCraft&amp;RGradebook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showGridLines="0" workbookViewId="0"/>
  </sheetViews>
  <sheetFormatPr defaultRowHeight="21" customHeight="1"/>
  <cols>
    <col min="1" max="16" width="10.28515625" customWidth="1"/>
    <col min="17" max="26" width="14.7109375" style="8" customWidth="1"/>
  </cols>
  <sheetData>
    <row r="1" spans="1:16" ht="34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" customHeight="1">
      <c r="A2" s="2" t="str">
        <f>ClassName&amp;" / "&amp;Term</f>
        <v>Grade 9 Biology, Period 3 / Fall 2026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0" customHeight="1"/>
    <row r="4" spans="1:16" ht="20" customHeight="1">
      <c r="A4" s="10" t="s">
        <v>80</v>
      </c>
      <c r="B4" s="10"/>
      <c r="C4" s="10"/>
      <c r="E4" s="11" t="s">
        <v>81</v>
      </c>
      <c r="F4" s="11"/>
      <c r="G4" s="11"/>
      <c r="I4" s="12" t="s">
        <v>82</v>
      </c>
      <c r="J4" s="12"/>
      <c r="K4" s="12"/>
      <c r="M4" s="13" t="s">
        <v>83</v>
      </c>
      <c r="N4" s="13"/>
      <c r="O4" s="13"/>
    </row>
    <row r="5" spans="1:16" ht="27" customHeight="1">
      <c r="A5" s="14">
        <f>COUNTIF(Gradebook!$A$10:$A$49,"?*")</f>
        <v>18</v>
      </c>
      <c r="B5" s="14"/>
      <c r="C5" s="14"/>
      <c r="E5" s="15">
        <f>IFERROR(AVERAGE(Gradebook!$AB$10:$AB$49),0)</f>
        <v>0.7728518518518519</v>
      </c>
      <c r="F5" s="15"/>
      <c r="G5" s="15"/>
      <c r="I5" s="16">
        <f>COUNTIF(Gradebook!$AC$10:$AC$49,"D")+COUNTIF(Gradebook!$AC$10:$AC$49,"F")</f>
        <v>5</v>
      </c>
      <c r="J5" s="16"/>
      <c r="K5" s="16"/>
      <c r="M5" s="17">
        <f>SUM(Gradebook!$AD$10:$AD$49)</f>
        <v>5</v>
      </c>
      <c r="N5" s="17"/>
      <c r="O5" s="17"/>
    </row>
    <row r="6" spans="1:16" ht="27" customHeight="1">
      <c r="A6" s="14"/>
      <c r="B6" s="14"/>
      <c r="C6" s="14"/>
      <c r="E6" s="15"/>
      <c r="F6" s="15"/>
      <c r="G6" s="15"/>
      <c r="I6" s="16"/>
      <c r="J6" s="16"/>
      <c r="K6" s="16"/>
      <c r="M6" s="17"/>
      <c r="N6" s="17"/>
      <c r="O6" s="17"/>
    </row>
    <row r="7" spans="1:16" ht="21" customHeight="1">
      <c r="A7" s="18" t="str">
        <f>COUNTIF(Gradebook!$C$4:$V$4,"?*")&amp;" assignments so far"</f>
        <v>11 assignments so far</v>
      </c>
      <c r="B7" s="18"/>
      <c r="C7" s="18"/>
      <c r="E7" s="19" t="str">
        <f>IFERROR("Median "&amp;TEXT(MEDIAN(Gradebook!$AB$10:$AB$49),"0%"),"")</f>
        <v>Median 77%</v>
      </c>
      <c r="F7" s="19"/>
      <c r="G7" s="19"/>
      <c r="I7" s="20" t="str">
        <f>"Students who may need support"</f>
        <v>Students who may need support</v>
      </c>
      <c r="J7" s="20"/>
      <c r="K7" s="20"/>
      <c r="M7" s="21" t="str">
        <f>COUNTIF(Gradebook!$AD$10:$AD$49,"&gt;0")&amp;" students with missing work"</f>
        <v>4 students with missing work</v>
      </c>
      <c r="N7" s="21"/>
      <c r="O7" s="21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22" t="s">
        <v>89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21" customHeight="1">
      <c r="A24" s="23" t="s">
        <v>84</v>
      </c>
      <c r="B24" s="23"/>
      <c r="C24" s="23"/>
      <c r="D24" s="23"/>
      <c r="F24" s="23" t="s">
        <v>86</v>
      </c>
      <c r="G24" s="23"/>
      <c r="H24" s="23"/>
      <c r="I24" s="23"/>
      <c r="K24" s="23" t="s">
        <v>88</v>
      </c>
      <c r="L24" s="23"/>
      <c r="M24" s="23"/>
      <c r="N24" s="23"/>
      <c r="O24" s="23"/>
      <c r="P24" s="23"/>
    </row>
    <row r="25" spans="1:16" ht="30" customHeight="1">
      <c r="A25" s="7" t="s">
        <v>40</v>
      </c>
      <c r="B25" s="7"/>
      <c r="C25" s="7" t="s">
        <v>85</v>
      </c>
      <c r="D25" s="7"/>
      <c r="F25" s="7" t="s">
        <v>8</v>
      </c>
      <c r="G25" s="7"/>
      <c r="H25" s="7" t="s">
        <v>87</v>
      </c>
      <c r="I25" s="7" t="s">
        <v>9</v>
      </c>
      <c r="K25" s="7" t="s">
        <v>37</v>
      </c>
      <c r="L25" s="7"/>
      <c r="M25" s="7"/>
      <c r="N25" s="7" t="s">
        <v>39</v>
      </c>
      <c r="O25" s="7" t="s">
        <v>40</v>
      </c>
      <c r="P25" s="7" t="s">
        <v>41</v>
      </c>
    </row>
    <row r="26" spans="1:16" ht="21" customHeight="1">
      <c r="A26" s="8" t="str">
        <f>Setup!D10</f>
        <v>A</v>
      </c>
      <c r="B26" s="8"/>
      <c r="C26" s="9">
        <f>COUNTIF(Gradebook!$AC$10:$AC$49,A26)</f>
        <v>1</v>
      </c>
      <c r="D26" s="9"/>
      <c r="F26" s="8" t="str">
        <f>IF(Setup!A10="","",Setup!A10)</f>
        <v>Homework</v>
      </c>
      <c r="G26" s="8"/>
      <c r="H26" s="6">
        <f>IF(F26="","",IFERROR(AVERAGE(Gradebook!W10:W49),""))</f>
        <v>0.7643055555555556</v>
      </c>
      <c r="I26" s="6">
        <f>IF(F26="","",Setup!B10)</f>
        <v>0.2</v>
      </c>
      <c r="K26" s="8" t="str">
        <f>IFERROR(INDEX(Gradebook!$A$10:$A$49,MATCH(1,Gradebook!$AE$10:$AE$49,0)),"")</f>
        <v>Ava Thompson</v>
      </c>
      <c r="L26" s="8"/>
      <c r="M26" s="8"/>
      <c r="N26" s="6">
        <f>IFERROR(INDEX(Gradebook!$AB$10:$AB$49,MATCH(1,Gradebook!$AE$10:$AE$49,0)),"")</f>
        <v>0.6073333333333333</v>
      </c>
      <c r="O26" s="8" t="str">
        <f>IFERROR(INDEX(Gradebook!$AC$10:$AC$49,MATCH(1,Gradebook!$AE$10:$AE$49,0)),"")</f>
        <v>D</v>
      </c>
      <c r="P26" s="9">
        <f>IFERROR(INDEX(Gradebook!$AD$10:$AD$49,MATCH(1,Gradebook!$AE$10:$AE$49,0)),"")</f>
        <v>0</v>
      </c>
    </row>
    <row r="27" spans="1:16" ht="21" customHeight="1">
      <c r="A27" s="8" t="str">
        <f>Setup!D11</f>
        <v>B</v>
      </c>
      <c r="B27" s="8"/>
      <c r="C27" s="9">
        <f>COUNTIF(Gradebook!$AC$10:$AC$49,A27)</f>
        <v>6</v>
      </c>
      <c r="D27" s="9"/>
      <c r="F27" s="8" t="str">
        <f>IF(Setup!A11="","",Setup!A11)</f>
        <v>Quizzes</v>
      </c>
      <c r="G27" s="8"/>
      <c r="H27" s="6">
        <f>IF(F27="","",IFERROR(AVERAGE(Gradebook!X10:X49),""))</f>
        <v>0.7662037037037035</v>
      </c>
      <c r="I27" s="6">
        <f>IF(F27="","",Setup!B11)</f>
        <v>0.2</v>
      </c>
      <c r="K27" s="8" t="str">
        <f>IFERROR(INDEX(Gradebook!$A$10:$A$49,MATCH(2,Gradebook!$AE$10:$AE$49,0)),"")</f>
        <v>Quinn Foster</v>
      </c>
      <c r="L27" s="8"/>
      <c r="M27" s="8"/>
      <c r="N27" s="6">
        <f>IFERROR(INDEX(Gradebook!$AB$10:$AB$49,MATCH(2,Gradebook!$AE$10:$AE$49,0)),"")</f>
        <v>0.6573333333333333</v>
      </c>
      <c r="O27" s="8" t="str">
        <f>IFERROR(INDEX(Gradebook!$AC$10:$AC$49,MATCH(2,Gradebook!$AE$10:$AE$49,0)),"")</f>
        <v>D</v>
      </c>
      <c r="P27" s="9">
        <f>IFERROR(INDEX(Gradebook!$AD$10:$AD$49,MATCH(2,Gradebook!$AE$10:$AE$49,0)),"")</f>
        <v>0</v>
      </c>
    </row>
    <row r="28" spans="1:16" ht="21" customHeight="1">
      <c r="A28" s="8" t="str">
        <f>Setup!D12</f>
        <v>C</v>
      </c>
      <c r="B28" s="8"/>
      <c r="C28" s="9">
        <f>COUNTIF(Gradebook!$AC$10:$AC$49,A28)</f>
        <v>6</v>
      </c>
      <c r="D28" s="9"/>
      <c r="F28" s="8" t="str">
        <f>IF(Setup!A12="","",Setup!A12)</f>
        <v>Projects</v>
      </c>
      <c r="G28" s="8"/>
      <c r="H28" s="6">
        <f>IF(F28="","",IFERROR(AVERAGE(Gradebook!Y10:Y49),""))</f>
        <v>0.7672222222222221</v>
      </c>
      <c r="I28" s="6">
        <f>IF(F28="","",Setup!B12)</f>
        <v>0.25</v>
      </c>
      <c r="K28" s="8" t="str">
        <f>IFERROR(INDEX(Gradebook!$A$10:$A$49,MATCH(3,Gradebook!$AE$10:$AE$49,0)),"")</f>
        <v>Lily Zhang</v>
      </c>
      <c r="L28" s="8"/>
      <c r="M28" s="8"/>
      <c r="N28" s="6">
        <f>IFERROR(INDEX(Gradebook!$AB$10:$AB$49,MATCH(3,Gradebook!$AE$10:$AE$49,0)),"")</f>
        <v>0.6705</v>
      </c>
      <c r="O28" s="8" t="str">
        <f>IFERROR(INDEX(Gradebook!$AC$10:$AC$49,MATCH(3,Gradebook!$AE$10:$AE$49,0)),"")</f>
        <v>D</v>
      </c>
      <c r="P28" s="9">
        <f>IFERROR(INDEX(Gradebook!$AD$10:$AD$49,MATCH(3,Gradebook!$AE$10:$AE$49,0)),"")</f>
        <v>0</v>
      </c>
    </row>
    <row r="29" spans="1:16" ht="21" customHeight="1">
      <c r="A29" s="8" t="str">
        <f>Setup!D13</f>
        <v>D</v>
      </c>
      <c r="B29" s="8"/>
      <c r="C29" s="9">
        <f>COUNTIF(Gradebook!$AC$10:$AC$49,A29)</f>
        <v>5</v>
      </c>
      <c r="D29" s="9"/>
      <c r="F29" s="8" t="str">
        <f>IF(Setup!A13="","",Setup!A13)</f>
        <v>Exams</v>
      </c>
      <c r="G29" s="8"/>
      <c r="H29" s="6">
        <f>IF(F29="","",IFERROR(AVERAGE(Gradebook!Z10:Z49),""))</f>
        <v>0.7855555555555556</v>
      </c>
      <c r="I29" s="6">
        <f>IF(F29="","",Setup!B13)</f>
        <v>0.35</v>
      </c>
      <c r="K29" s="8" t="str">
        <f>IFERROR(INDEX(Gradebook!$A$10:$A$49,MATCH(4,Gradebook!$AE$10:$AE$49,0)),"")</f>
        <v>Grace Kim</v>
      </c>
      <c r="L29" s="8"/>
      <c r="M29" s="8"/>
      <c r="N29" s="6">
        <f>IFERROR(INDEX(Gradebook!$AB$10:$AB$49,MATCH(4,Gradebook!$AE$10:$AE$49,0)),"")</f>
        <v>0.6843333333333332</v>
      </c>
      <c r="O29" s="8" t="str">
        <f>IFERROR(INDEX(Gradebook!$AC$10:$AC$49,MATCH(4,Gradebook!$AE$10:$AE$49,0)),"")</f>
        <v>D</v>
      </c>
      <c r="P29" s="9">
        <f>IFERROR(INDEX(Gradebook!$AD$10:$AD$49,MATCH(4,Gradebook!$AE$10:$AE$49,0)),"")</f>
        <v>0</v>
      </c>
    </row>
    <row r="30" spans="1:16" ht="21" customHeight="1">
      <c r="A30" s="8" t="str">
        <f>Setup!D14</f>
        <v>F</v>
      </c>
      <c r="B30" s="8"/>
      <c r="C30" s="9">
        <f>COUNTIF(Gradebook!$AC$10:$AC$49,A30)</f>
        <v>0</v>
      </c>
      <c r="D30" s="9"/>
      <c r="F30" s="8">
        <f>IF(Setup!A14="","",Setup!A14)</f>
        <v/>
      </c>
      <c r="G30" s="8"/>
      <c r="H30" s="6">
        <f>IF(F30="","",IFERROR(AVERAGE(Gradebook!AA10:AA49),""))</f>
        <v/>
      </c>
      <c r="I30" s="6">
        <f>IF(F30="","",Setup!B14)</f>
        <v/>
      </c>
      <c r="K30" s="8" t="str">
        <f>IFERROR(INDEX(Gradebook!$A$10:$A$49,MATCH(5,Gradebook!$AE$10:$AE$49,0)),"")</f>
        <v>Ben Carter</v>
      </c>
      <c r="L30" s="8"/>
      <c r="M30" s="8"/>
      <c r="N30" s="6">
        <f>IFERROR(INDEX(Gradebook!$AB$10:$AB$49,MATCH(5,Gradebook!$AE$10:$AE$49,0)),"")</f>
        <v>0.6960833333333333</v>
      </c>
      <c r="O30" s="8" t="str">
        <f>IFERROR(INDEX(Gradebook!$AC$10:$AC$49,MATCH(5,Gradebook!$AE$10:$AE$49,0)),"")</f>
        <v>D</v>
      </c>
      <c r="P30" s="9">
        <f>IFERROR(INDEX(Gradebook!$AD$10:$AD$49,MATCH(5,Gradebook!$AE$10:$AE$49,0)),"")</f>
        <v>0</v>
      </c>
    </row>
  </sheetData>
  <mergeCells count="42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F24:I24"/>
    <mergeCell ref="F25:G25"/>
    <mergeCell ref="F26:G26"/>
    <mergeCell ref="F27:G27"/>
    <mergeCell ref="F28:G28"/>
    <mergeCell ref="F29:G29"/>
    <mergeCell ref="F30:G30"/>
    <mergeCell ref="K24:P24"/>
    <mergeCell ref="K25:M25"/>
    <mergeCell ref="K26:M26"/>
    <mergeCell ref="K27:M27"/>
    <mergeCell ref="K28:M28"/>
    <mergeCell ref="K29:M29"/>
    <mergeCell ref="K30:M30"/>
    <mergeCell ref="A23:P23"/>
  </mergeCells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5"/>
  <sheetViews>
    <sheetView showGridLines="0" workbookViewId="0"/>
  </sheetViews>
  <sheetFormatPr defaultRowHeight="21" customHeight="1"/>
  <cols>
    <col min="1" max="1" width="30.7109375" customWidth="1"/>
    <col min="2" max="2" width="26.7109375" customWidth="1"/>
    <col min="3" max="3" width="70.7109375" customWidth="1"/>
    <col min="4" max="26" width="14.7109375" style="8" customWidth="1"/>
  </cols>
  <sheetData>
    <row r="1" spans="1:5" ht="34" customHeight="1">
      <c r="A1" s="1" t="s">
        <v>0</v>
      </c>
      <c r="B1" s="1"/>
      <c r="C1" s="1"/>
      <c r="D1" s="1"/>
    </row>
    <row r="2" spans="1:5" ht="21" customHeight="1">
      <c r="A2" s="2" t="s">
        <v>1</v>
      </c>
      <c r="B2" s="2"/>
      <c r="C2" s="2"/>
      <c r="D2" s="2"/>
    </row>
    <row r="4" spans="1:5" ht="21" customHeight="1">
      <c r="A4" s="8" t="s">
        <v>2</v>
      </c>
      <c r="B4" s="4" t="s">
        <v>3</v>
      </c>
      <c r="C4" s="22"/>
    </row>
    <row r="5" spans="1:5" ht="21" customHeight="1">
      <c r="A5" s="8" t="s">
        <v>4</v>
      </c>
      <c r="B5" s="4" t="s">
        <v>5</v>
      </c>
      <c r="C5" s="22"/>
    </row>
    <row r="6" spans="1:5" ht="21" customHeight="1">
      <c r="A6" s="8" t="s">
        <v>6</v>
      </c>
      <c r="B6" s="4" t="s">
        <v>7</v>
      </c>
      <c r="C6" s="22"/>
    </row>
    <row r="9" spans="1:5" ht="28" customHeight="1">
      <c r="A9" s="7" t="s">
        <v>8</v>
      </c>
      <c r="B9" s="7" t="s">
        <v>9</v>
      </c>
      <c r="D9" s="7" t="s">
        <v>15</v>
      </c>
      <c r="E9" s="7" t="s">
        <v>16</v>
      </c>
    </row>
    <row r="10" spans="1:5" ht="21" customHeight="1">
      <c r="A10" s="4" t="s">
        <v>10</v>
      </c>
      <c r="B10" s="24">
        <v>0.2</v>
      </c>
      <c r="D10" s="4" t="s">
        <v>17</v>
      </c>
      <c r="E10" s="24">
        <v>0.9</v>
      </c>
    </row>
    <row r="11" spans="1:5" ht="21" customHeight="1">
      <c r="A11" s="4" t="s">
        <v>11</v>
      </c>
      <c r="B11" s="24">
        <v>0.2</v>
      </c>
      <c r="D11" s="4" t="s">
        <v>18</v>
      </c>
      <c r="E11" s="24">
        <v>0.8</v>
      </c>
    </row>
    <row r="12" spans="1:5" ht="21" customHeight="1">
      <c r="A12" s="4" t="s">
        <v>12</v>
      </c>
      <c r="B12" s="24">
        <v>0.25</v>
      </c>
      <c r="D12" s="4" t="s">
        <v>19</v>
      </c>
      <c r="E12" s="24">
        <v>0.7</v>
      </c>
    </row>
    <row r="13" spans="1:5" ht="21" customHeight="1">
      <c r="A13" s="4" t="s">
        <v>13</v>
      </c>
      <c r="B13" s="24">
        <v>0.35</v>
      </c>
      <c r="D13" s="4" t="s">
        <v>20</v>
      </c>
      <c r="E13" s="24">
        <v>0.6</v>
      </c>
    </row>
    <row r="14" spans="1:5" ht="21" customHeight="1">
      <c r="A14" s="4"/>
      <c r="B14" s="24"/>
      <c r="D14" s="4" t="s">
        <v>21</v>
      </c>
      <c r="E14" s="24">
        <v>0</v>
      </c>
    </row>
    <row r="15" spans="1:5" ht="21" customHeight="1">
      <c r="A15" s="25" t="s">
        <v>14</v>
      </c>
      <c r="B15" s="26">
        <f>SUM(B10:B14)</f>
        <v>1</v>
      </c>
    </row>
  </sheetData>
  <mergeCells count="2">
    <mergeCell ref="A1:D1"/>
    <mergeCell ref="A2:D2"/>
  </mergeCells>
  <pageMargins left="0.4" right="0.4" top="0.5" bottom="0.5" header="0.3" footer="0.3"/>
  <pageSetup paperSize="1" fitToHeight="0" orientation="landscape"/>
  <headerFooter>
    <oddHeader>&amp;LExcelCraft&amp;RSetup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8" customWidth="1"/>
  </cols>
  <sheetData>
    <row r="1" spans="1:2" ht="34" customHeight="1">
      <c r="A1" s="1" t="s">
        <v>90</v>
      </c>
      <c r="B1" s="1"/>
    </row>
    <row r="2" spans="1:2" ht="21" customHeight="1">
      <c r="A2" s="2" t="s">
        <v>91</v>
      </c>
      <c r="B2" s="2"/>
    </row>
    <row r="4" spans="1:2" ht="30" customHeight="1">
      <c r="A4" s="7" t="s">
        <v>92</v>
      </c>
      <c r="B4" s="22" t="s">
        <v>93</v>
      </c>
    </row>
    <row r="5" spans="1:2" ht="40" customHeight="1">
      <c r="A5" s="7" t="s">
        <v>94</v>
      </c>
      <c r="B5" s="22" t="s">
        <v>95</v>
      </c>
    </row>
    <row r="6" spans="1:2" ht="30" customHeight="1">
      <c r="A6" s="7" t="s">
        <v>96</v>
      </c>
      <c r="B6" s="22" t="s">
        <v>97</v>
      </c>
    </row>
    <row r="7" spans="1:2" ht="40" customHeight="1">
      <c r="A7" s="7" t="s">
        <v>98</v>
      </c>
      <c r="B7" s="22" t="s">
        <v>99</v>
      </c>
    </row>
    <row r="8" spans="1:2" ht="40" customHeight="1">
      <c r="A8" s="7" t="s">
        <v>83</v>
      </c>
      <c r="B8" s="22" t="s">
        <v>100</v>
      </c>
    </row>
    <row r="9" spans="1:2" ht="30" customHeight="1">
      <c r="A9" s="7" t="s">
        <v>101</v>
      </c>
      <c r="B9" s="22" t="s">
        <v>102</v>
      </c>
    </row>
    <row r="10" spans="1:2" ht="40" customHeight="1">
      <c r="A10" s="7" t="s">
        <v>103</v>
      </c>
      <c r="B10" s="22" t="s">
        <v>104</v>
      </c>
    </row>
    <row r="11" spans="1:2" ht="30" customHeight="1">
      <c r="A11" s="7" t="s">
        <v>105</v>
      </c>
      <c r="B11" s="22" t="s">
        <v>106</v>
      </c>
    </row>
    <row r="12" spans="1:2" ht="40" customHeight="1">
      <c r="A12" s="7" t="s">
        <v>107</v>
      </c>
      <c r="B12" s="22" t="s">
        <v>108</v>
      </c>
    </row>
    <row r="13" spans="1:2" ht="40" customHeight="1">
      <c r="A13" s="7" t="s">
        <v>109</v>
      </c>
      <c r="B13" s="22" t="s">
        <v>110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Gradebook</vt:lpstr>
      <vt:lpstr>Summary</vt:lpstr>
      <vt:lpstr>Setup</vt:lpstr>
      <vt:lpstr>Instructions</vt:lpstr>
      <vt:lpstr>Categories</vt:lpstr>
      <vt:lpstr>ClassName</vt:lpstr>
      <vt:lpstr>Teacher</vt:lpstr>
      <vt:lpstr>Term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Gradebook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